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CV\Desktop\"/>
    </mc:Choice>
  </mc:AlternateContent>
  <xr:revisionPtr revIDLastSave="0" documentId="13_ncr:1_{84B8A93C-9947-46DC-AE87-D8D2B28F8B3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  <externalReference r:id="rId5"/>
  </externalReferences>
  <definedNames>
    <definedName name="_xlnm._FilterDatabase" localSheetId="0" hidden="1">ORÇAMENTO!$A$10:$G$45</definedName>
    <definedName name="_xlnm.Print_Area" localSheetId="2">BDI!$A$1:$E$46</definedName>
    <definedName name="_xlnm.Print_Area" localSheetId="1">CRONOGRAMA!$A$1:$V$49</definedName>
    <definedName name="_xlnm.Print_Area" localSheetId="0">ORÇAMENTO!$A$1:$G$53</definedName>
    <definedName name="BDI.TipoObra" hidden="1">[1]BDI!$A$138:$A$146</definedName>
    <definedName name="Import.CR">[2]Dados!$G$8</definedName>
    <definedName name="Import.Município">[2]Dados!$G$7</definedName>
    <definedName name="Import.Proponente">[2]Dados!$G$6</definedName>
    <definedName name="ORÇAMENTO.CustoUnitario" hidden="1">ROUND(ORÇAMENTO!$U1,15-13*ORÇAMENTO!$AF$8)</definedName>
    <definedName name="ORÇAMENTO.PrecoUnitarioLicitado" hidden="1">ORÇAMENTO!$AL1</definedName>
    <definedName name="TIPOORCAMENTO" hidden="1">IF(VALUE([1]MENU!$O$3)=2,"Licitado","Proposto")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2" l="1"/>
  <c r="C20" i="2"/>
  <c r="C19" i="2"/>
  <c r="C18" i="2"/>
  <c r="B21" i="2"/>
  <c r="B20" i="2"/>
  <c r="B19" i="2"/>
  <c r="B18" i="2"/>
  <c r="L27" i="1"/>
  <c r="L13" i="1"/>
  <c r="G22" i="1"/>
  <c r="G23" i="1"/>
  <c r="G24" i="1"/>
  <c r="G25" i="1"/>
  <c r="G26" i="1"/>
  <c r="G13" i="1"/>
  <c r="G14" i="1"/>
  <c r="G16" i="1"/>
  <c r="G17" i="1"/>
  <c r="G18" i="1"/>
  <c r="G20" i="1"/>
  <c r="L14" i="1"/>
  <c r="L15" i="1"/>
  <c r="L16" i="1"/>
  <c r="L17" i="1"/>
  <c r="L18" i="1"/>
  <c r="L19" i="1"/>
  <c r="L20" i="1"/>
  <c r="L22" i="1"/>
  <c r="L23" i="1"/>
  <c r="L24" i="1"/>
  <c r="L25" i="1"/>
  <c r="L26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I12" i="1" l="1"/>
  <c r="I13" i="1"/>
  <c r="F13" i="1" s="1"/>
  <c r="B22" i="2"/>
  <c r="B17" i="2"/>
  <c r="F17" i="2"/>
  <c r="H17" i="2" s="1"/>
  <c r="J17" i="2" s="1"/>
  <c r="L17" i="2" s="1"/>
  <c r="N17" i="2" s="1"/>
  <c r="P17" i="2" s="1"/>
  <c r="R17" i="2" s="1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R19" i="2" s="1"/>
  <c r="T19" i="2" s="1"/>
  <c r="V19" i="2" s="1"/>
  <c r="F20" i="2"/>
  <c r="J20" i="2" s="1"/>
  <c r="L20" i="2" s="1"/>
  <c r="N20" i="2" s="1"/>
  <c r="P20" i="2" s="1"/>
  <c r="R20" i="2" s="1"/>
  <c r="T20" i="2" s="1"/>
  <c r="V20" i="2" s="1"/>
  <c r="F21" i="2"/>
  <c r="J21" i="2" s="1"/>
  <c r="L21" i="2" s="1"/>
  <c r="N21" i="2" s="1"/>
  <c r="P21" i="2" s="1"/>
  <c r="R21" i="2" s="1"/>
  <c r="T21" i="2" s="1"/>
  <c r="V21" i="2" s="1"/>
  <c r="F22" i="2"/>
  <c r="H22" i="2" s="1"/>
  <c r="J22" i="2" s="1"/>
  <c r="L22" i="2" s="1"/>
  <c r="N22" i="2" s="1"/>
  <c r="P22" i="2" s="1"/>
  <c r="R22" i="2" s="1"/>
  <c r="T22" i="2" s="1"/>
  <c r="V22" i="2" s="1"/>
  <c r="F23" i="2"/>
  <c r="H23" i="2" s="1"/>
  <c r="J23" i="2" s="1"/>
  <c r="L23" i="2" s="1"/>
  <c r="N23" i="2" s="1"/>
  <c r="P23" i="2" s="1"/>
  <c r="R23" i="2" s="1"/>
  <c r="T23" i="2" s="1"/>
  <c r="V23" i="2" s="1"/>
  <c r="F24" i="2"/>
  <c r="H24" i="2" s="1"/>
  <c r="J24" i="2" s="1"/>
  <c r="L24" i="2" s="1"/>
  <c r="N24" i="2" s="1"/>
  <c r="P24" i="2" s="1"/>
  <c r="R24" i="2" s="1"/>
  <c r="T24" i="2" s="1"/>
  <c r="V24" i="2" s="1"/>
  <c r="F25" i="2"/>
  <c r="H25" i="2" s="1"/>
  <c r="J25" i="2" s="1"/>
  <c r="L25" i="2" s="1"/>
  <c r="N25" i="2" s="1"/>
  <c r="P25" i="2" s="1"/>
  <c r="R25" i="2" s="1"/>
  <c r="T25" i="2" s="1"/>
  <c r="V25" i="2" s="1"/>
  <c r="F26" i="2"/>
  <c r="H26" i="2" s="1"/>
  <c r="J26" i="2" s="1"/>
  <c r="L26" i="2" s="1"/>
  <c r="N26" i="2" s="1"/>
  <c r="P26" i="2" s="1"/>
  <c r="R26" i="2" s="1"/>
  <c r="T26" i="2" s="1"/>
  <c r="V26" i="2" s="1"/>
  <c r="F27" i="2"/>
  <c r="H27" i="2"/>
  <c r="J27" i="2" s="1"/>
  <c r="L27" i="2" s="1"/>
  <c r="N27" i="2" s="1"/>
  <c r="P27" i="2" s="1"/>
  <c r="R27" i="2" s="1"/>
  <c r="T27" i="2" s="1"/>
  <c r="V27" i="2" s="1"/>
  <c r="F28" i="2"/>
  <c r="H28" i="2" s="1"/>
  <c r="J28" i="2" s="1"/>
  <c r="L28" i="2" s="1"/>
  <c r="N28" i="2" s="1"/>
  <c r="P28" i="2" s="1"/>
  <c r="R28" i="2" s="1"/>
  <c r="T28" i="2" s="1"/>
  <c r="V28" i="2" s="1"/>
  <c r="F29" i="2"/>
  <c r="H29" i="2" s="1"/>
  <c r="J29" i="2" s="1"/>
  <c r="L29" i="2" s="1"/>
  <c r="N29" i="2" s="1"/>
  <c r="P29" i="2" s="1"/>
  <c r="R29" i="2" s="1"/>
  <c r="T29" i="2" s="1"/>
  <c r="V29" i="2" s="1"/>
  <c r="F30" i="2"/>
  <c r="H30" i="2" s="1"/>
  <c r="J30" i="2" s="1"/>
  <c r="L30" i="2" s="1"/>
  <c r="N30" i="2" s="1"/>
  <c r="P30" i="2" s="1"/>
  <c r="R30" i="2" s="1"/>
  <c r="T30" i="2" s="1"/>
  <c r="V30" i="2" s="1"/>
  <c r="F31" i="2"/>
  <c r="H31" i="2" s="1"/>
  <c r="J31" i="2" s="1"/>
  <c r="L31" i="2" s="1"/>
  <c r="N31" i="2" s="1"/>
  <c r="P31" i="2" s="1"/>
  <c r="R31" i="2" s="1"/>
  <c r="T31" i="2" s="1"/>
  <c r="V31" i="2" s="1"/>
  <c r="F32" i="2"/>
  <c r="H32" i="2" s="1"/>
  <c r="J32" i="2" s="1"/>
  <c r="L32" i="2" s="1"/>
  <c r="N32" i="2" s="1"/>
  <c r="P32" i="2" s="1"/>
  <c r="R32" i="2" s="1"/>
  <c r="T32" i="2" s="1"/>
  <c r="V32" i="2" s="1"/>
  <c r="F33" i="2"/>
  <c r="H33" i="2" s="1"/>
  <c r="J33" i="2" s="1"/>
  <c r="L33" i="2" s="1"/>
  <c r="N33" i="2" s="1"/>
  <c r="P33" i="2" s="1"/>
  <c r="R33" i="2" s="1"/>
  <c r="T33" i="2" s="1"/>
  <c r="V33" i="2" s="1"/>
  <c r="F34" i="2"/>
  <c r="H34" i="2" s="1"/>
  <c r="J34" i="2" s="1"/>
  <c r="L34" i="2" s="1"/>
  <c r="N34" i="2" s="1"/>
  <c r="P34" i="2" s="1"/>
  <c r="R34" i="2" s="1"/>
  <c r="T34" i="2" s="1"/>
  <c r="V34" i="2" s="1"/>
  <c r="F35" i="2"/>
  <c r="H35" i="2" s="1"/>
  <c r="J35" i="2" s="1"/>
  <c r="L35" i="2" s="1"/>
  <c r="N35" i="2" s="1"/>
  <c r="P35" i="2" s="1"/>
  <c r="R35" i="2" s="1"/>
  <c r="T35" i="2" s="1"/>
  <c r="V35" i="2" s="1"/>
  <c r="F36" i="2"/>
  <c r="H36" i="2" s="1"/>
  <c r="J36" i="2" s="1"/>
  <c r="L36" i="2" s="1"/>
  <c r="N36" i="2" s="1"/>
  <c r="P36" i="2" s="1"/>
  <c r="R36" i="2" s="1"/>
  <c r="T36" i="2" s="1"/>
  <c r="V36" i="2" s="1"/>
  <c r="F37" i="2"/>
  <c r="H37" i="2" s="1"/>
  <c r="J37" i="2" s="1"/>
  <c r="L37" i="2" s="1"/>
  <c r="N37" i="2" s="1"/>
  <c r="P37" i="2" s="1"/>
  <c r="R37" i="2" s="1"/>
  <c r="T37" i="2" s="1"/>
  <c r="V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F40" i="2"/>
  <c r="H40" i="2" s="1"/>
  <c r="J40" i="2" s="1"/>
  <c r="L40" i="2" s="1"/>
  <c r="N40" i="2" s="1"/>
  <c r="P40" i="2" s="1"/>
  <c r="R40" i="2" s="1"/>
  <c r="T40" i="2" s="1"/>
  <c r="V40" i="2" s="1"/>
  <c r="I11" i="1"/>
  <c r="F11" i="1" s="1"/>
  <c r="G11" i="1" s="1"/>
  <c r="I14" i="1"/>
  <c r="F14" i="1" s="1"/>
  <c r="I15" i="1"/>
  <c r="F15" i="1" s="1"/>
  <c r="I16" i="1"/>
  <c r="F16" i="1" s="1"/>
  <c r="I17" i="1"/>
  <c r="F17" i="1" s="1"/>
  <c r="I18" i="1"/>
  <c r="F18" i="1" s="1"/>
  <c r="I19" i="1"/>
  <c r="F19" i="1" s="1"/>
  <c r="G19" i="1" s="1"/>
  <c r="I20" i="1"/>
  <c r="F20" i="1" s="1"/>
  <c r="I21" i="1"/>
  <c r="F21" i="1" s="1"/>
  <c r="G21" i="1" s="1"/>
  <c r="I22" i="1"/>
  <c r="F22" i="1" s="1"/>
  <c r="I23" i="1"/>
  <c r="F23" i="1" s="1"/>
  <c r="I24" i="1"/>
  <c r="F24" i="1" s="1"/>
  <c r="I25" i="1"/>
  <c r="F25" i="1" s="1"/>
  <c r="I26" i="1"/>
  <c r="F26" i="1" s="1"/>
  <c r="I27" i="1"/>
  <c r="F27" i="1" s="1"/>
  <c r="G27" i="1" s="1"/>
  <c r="G15" i="1" l="1"/>
  <c r="H14" i="1" s="1"/>
  <c r="F12" i="1"/>
  <c r="G12" i="1" s="1"/>
  <c r="H11" i="1" s="1"/>
  <c r="C17" i="2" s="1"/>
  <c r="H22" i="1"/>
  <c r="C22" i="2"/>
  <c r="H26" i="1"/>
  <c r="H17" i="1"/>
  <c r="Y37" i="2"/>
  <c r="Y29" i="2"/>
  <c r="Y21" i="2"/>
  <c r="R38" i="2"/>
  <c r="T38" i="2" s="1"/>
  <c r="V38" i="2" s="1"/>
  <c r="Y38" i="2"/>
  <c r="Y33" i="2"/>
  <c r="Y25" i="2"/>
  <c r="Y40" i="2"/>
  <c r="Y32" i="2"/>
  <c r="Y24" i="2"/>
  <c r="Y39" i="2"/>
  <c r="Y31" i="2"/>
  <c r="Y23" i="2"/>
  <c r="Y30" i="2"/>
  <c r="Y22" i="2"/>
  <c r="Y36" i="2"/>
  <c r="Y28" i="2"/>
  <c r="Y20" i="2"/>
  <c r="Y35" i="2"/>
  <c r="Y27" i="2"/>
  <c r="Y19" i="2"/>
  <c r="Y34" i="2"/>
  <c r="Y26" i="2"/>
  <c r="Y18" i="2"/>
  <c r="C14" i="5"/>
  <c r="B14" i="5"/>
  <c r="G47" i="1" l="1"/>
  <c r="F41" i="2" l="1"/>
  <c r="H41" i="2" s="1"/>
  <c r="J41" i="2" s="1"/>
  <c r="L41" i="2" s="1"/>
  <c r="N41" i="2" s="1"/>
  <c r="P41" i="2" s="1"/>
  <c r="Y41" i="2" s="1"/>
  <c r="F42" i="2"/>
  <c r="H42" i="2" s="1"/>
  <c r="J42" i="2" s="1"/>
  <c r="L42" i="2" s="1"/>
  <c r="N42" i="2" s="1"/>
  <c r="P42" i="2" s="1"/>
  <c r="Y42" i="2" s="1"/>
  <c r="F43" i="2"/>
  <c r="H43" i="2" s="1"/>
  <c r="J43" i="2" s="1"/>
  <c r="L43" i="2" s="1"/>
  <c r="N43" i="2" s="1"/>
  <c r="P43" i="2" s="1"/>
  <c r="R43" i="2" l="1"/>
  <c r="T43" i="2" s="1"/>
  <c r="V43" i="2" s="1"/>
  <c r="Y17" i="2"/>
  <c r="R42" i="2"/>
  <c r="T42" i="2" s="1"/>
  <c r="V42" i="2" s="1"/>
  <c r="R41" i="2"/>
  <c r="T41" i="2" s="1"/>
  <c r="V41" i="2" s="1"/>
  <c r="C12" i="5"/>
  <c r="A12" i="2"/>
  <c r="C45" i="2" l="1"/>
  <c r="E31" i="5"/>
  <c r="A35" i="5" s="1"/>
  <c r="E30" i="5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C44" i="2"/>
  <c r="D17" i="2"/>
  <c r="D43" i="2"/>
  <c r="A11" i="2"/>
  <c r="G44" i="2" l="1"/>
  <c r="U44" i="2"/>
  <c r="U45" i="2" s="1"/>
  <c r="E44" i="2"/>
  <c r="S44" i="2"/>
  <c r="O44" i="2"/>
  <c r="Q44" i="2"/>
  <c r="M44" i="2"/>
  <c r="K44" i="2"/>
  <c r="I44" i="2"/>
  <c r="D44" i="2"/>
  <c r="D45" i="2" s="1"/>
  <c r="S45" i="2" l="1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E45" i="2"/>
  <c r="M10" i="1" l="1"/>
  <c r="E46" i="2" l="1"/>
  <c r="G46" i="2" l="1"/>
  <c r="I46" i="2" s="1"/>
  <c r="K46" i="2" s="1"/>
  <c r="M46" i="2" s="1"/>
  <c r="O46" i="2" s="1"/>
  <c r="Q46" i="2" s="1"/>
  <c r="S46" i="2" s="1"/>
  <c r="U46" i="2" s="1"/>
</calcChain>
</file>

<file path=xl/sharedStrings.xml><?xml version="1.0" encoding="utf-8"?>
<sst xmlns="http://schemas.openxmlformats.org/spreadsheetml/2006/main" count="150" uniqueCount="123">
  <si>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</si>
  <si>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</si>
  <si>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</si>
  <si>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</si>
  <si>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</si>
  <si>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</si>
  <si>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</si>
  <si>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</si>
  <si>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</si>
  <si>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</si>
  <si>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</si>
  <si>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</si>
  <si>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</si>
  <si>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</si>
  <si>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</si>
  <si>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</si>
  <si>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</si>
  <si>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</si>
  <si>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</si>
  <si>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</si>
  <si>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</si>
  <si>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</si>
  <si>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</si>
  <si>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</si>
  <si>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</si>
  <si>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</si>
  <si>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</si>
  <si>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</si>
  <si>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</si>
  <si>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</si>
  <si>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</si>
  <si>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</si>
  <si>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</si>
  <si>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</si>
  <si>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</si>
  <si>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</si>
  <si>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</si>
  <si>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</si>
  <si>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</si>
  <si>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</si>
  <si>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</si>
  <si>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</si>
  <si>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</si>
  <si>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</si>
  <si>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</si>
  <si>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</si>
  <si>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</si>
  <si>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</si>
  <si>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</si>
  <si>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</si>
  <si>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</si>
  <si>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</si>
  <si>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</si>
  <si>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</si>
  <si>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</si>
  <si>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</si>
  <si>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</si>
  <si>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</si>
  <si>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</si>
  <si>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</si>
  <si>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</si>
  <si>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</si>
  <si>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</si>
  <si>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</si>
  <si>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</si>
  <si>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</si>
  <si>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</si>
  <si>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</si>
  <si>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</si>
  <si>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</si>
  <si>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</si>
  <si>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</si>
  <si>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</si>
  <si>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</si>
  <si>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</si>
  <si>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</si>
  <si>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</si>
  <si>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</si>
  <si>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</si>
  <si>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</si>
  <si>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</si>
  <si>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</si>
  <si>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</si>
  <si>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Programa</t>
  </si>
  <si>
    <t>Mês 07</t>
  </si>
  <si>
    <t>Mês 08</t>
  </si>
  <si>
    <t>Mês 09</t>
  </si>
  <si>
    <t/>
  </si>
  <si>
    <t>LIMPEZA DE PISO CERÂMICO OU PORCELANATO COM PANO ÚMIDO. AF_04/2019</t>
  </si>
  <si>
    <t>APLICAÇÃO MANUAL DE PINTURA COM TINTA LÁTEX ACRÍLICA EM PAREDES, DUAS DEMÃOS. AF_06/2014</t>
  </si>
  <si>
    <t>Construção e Reforma de Edifícios</t>
  </si>
  <si>
    <t>ADMINISTRAÇÃO LOCAL</t>
  </si>
  <si>
    <t>SERVIÇOS PRELIMINARES</t>
  </si>
  <si>
    <t>De acordo com o Manual de Placas de Obras de Edificações</t>
  </si>
  <si>
    <t>COBERTURA</t>
  </si>
  <si>
    <t>REPAROS E PINTURA</t>
  </si>
  <si>
    <t>LIMPEZA FINAL</t>
  </si>
  <si>
    <t>ADMINISTRAÇÃO LOCAL DE OBRA - COMPOSTA DE ENGENHEIRO CIVIL JUNIOR E MESTRE DE OBRAS EM TEMPO INTEGRAL</t>
  </si>
  <si>
    <t>PLACA DE OBRA EM CHAPA DE AÇO GALVANIZADO, INSTALADA</t>
  </si>
  <si>
    <t>TELHAMENTO COM TELHA ONDULADA DE FIBRA DE VIDRO E = 0,6 MM, PARA TELHADO COM INCLINAÇÃO MAIOR QUE 10°, COM ATÉ 2 ÁGUAS, INCLUSO IÇAMENTO. AF_07/2019</t>
  </si>
  <si>
    <t>REMOÇÃO DE FORRO DE GESSO, DE FORMA MANUAL, SEM REAPROVEITAMENTO. AF_12/2017</t>
  </si>
  <si>
    <t>FORRO EM DRYWALL, PARA AMBIENTES COMERCIAIS, INCLUSIVE ESTRUTURA DE FIXAÇÃO. AF_05/2017_PS</t>
  </si>
  <si>
    <t>REPARO E RECUPERAÇÃO DE TELHADO</t>
  </si>
  <si>
    <t>EMBOÇO OU MASSA ÚNICA EM ARGAMASSA TRAÇO 1:2:8, PREPARO MANUAL, APLICADA MANUALMENTE NAS PAREDES INTERNAS DA SACADA, ESPESSURA DE 25 MM, SEM USO DE TELA METÁLICA DE REFORÇO CONTRA FISSURAÇÃO. AF_08/2022</t>
  </si>
  <si>
    <t>APLICAÇÃO DE FUNDO SELADOR ACRÍLICO EM PAREDES, UMA DEMÃO. AF_06/2014</t>
  </si>
  <si>
    <t>COMP 001</t>
  </si>
  <si>
    <t>COMP 002</t>
  </si>
  <si>
    <t>COMP 003</t>
  </si>
  <si>
    <t>1.1</t>
  </si>
  <si>
    <t>2.1</t>
  </si>
  <si>
    <t>3.1</t>
  </si>
  <si>
    <t>3.2</t>
  </si>
  <si>
    <t>3.3</t>
  </si>
  <si>
    <t>3.4</t>
  </si>
  <si>
    <t>4.1</t>
  </si>
  <si>
    <t>4.2</t>
  </si>
  <si>
    <t>4.3</t>
  </si>
  <si>
    <t>5.1</t>
  </si>
  <si>
    <t xml:space="preserve">UN </t>
  </si>
  <si>
    <t>OBJETO: UBS CENTRAL / REFORMA</t>
  </si>
  <si>
    <t>LOCALIZAÇÃO: Rua Romário Martins, 154, Coronel Vivida - Paraná</t>
  </si>
  <si>
    <t>CORONEL VIVIDA, 13 DE SETEMBRO DE 2023</t>
  </si>
  <si>
    <t>XX/XX/2023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</si>
</sst>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0.000%"/>
    <numFmt numFmtId="166" formatCode="_(&quot;R$ &quot;* #,##0.00_);_(&quot;R$ &quot;* \(#,##0.00\);_(&quot;R$ &quot;* \-??_);_(@_)"/>
  </numFmts>
  <fonts count="30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  <bgColor indexed="42"/>
      </patternFill>
    </fill>
  </fills>
  <borders count="7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6" fontId="27" fillId="0" borderId="0" applyFill="0" applyBorder="0" applyAlignment="0" applyProtection="0"/>
  </cellStyleXfs>
  <cellXfs count="200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165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2" fillId="0" borderId="21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6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6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6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6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37" xfId="0" applyNumberFormat="1" applyFont="1" applyFill="1" applyBorder="1" applyAlignment="1">
      <alignment horizontal="center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38" xfId="0" applyNumberFormat="1" applyFont="1" applyFill="1" applyBorder="1" applyAlignment="1">
      <alignment horizontal="center" vertical="center"/>
    </xf>
    <xf numFmtId="10" fontId="25" fillId="0" borderId="39" xfId="0" applyNumberFormat="1" applyFont="1" applyFill="1" applyBorder="1" applyAlignment="1">
      <alignment horizontal="center" vertical="center"/>
    </xf>
    <xf numFmtId="0" fontId="12" fillId="7" borderId="40" xfId="0" applyFont="1" applyFill="1" applyBorder="1" applyAlignment="1">
      <alignment vertical="center"/>
    </xf>
    <xf numFmtId="10" fontId="25" fillId="0" borderId="41" xfId="0" applyNumberFormat="1" applyFont="1" applyFill="1" applyBorder="1" applyAlignment="1">
      <alignment horizontal="center" vertical="center"/>
    </xf>
    <xf numFmtId="10" fontId="25" fillId="0" borderId="42" xfId="0" applyNumberFormat="1" applyFont="1" applyFill="1" applyBorder="1" applyAlignment="1">
      <alignment horizontal="center" vertical="center"/>
    </xf>
    <xf numFmtId="10" fontId="25" fillId="0" borderId="43" xfId="0" applyNumberFormat="1" applyFont="1" applyFill="1" applyBorder="1" applyAlignment="1">
      <alignment horizontal="center" vertical="center"/>
    </xf>
    <xf numFmtId="10" fontId="25" fillId="0" borderId="50" xfId="0" applyNumberFormat="1" applyFont="1" applyFill="1" applyBorder="1" applyAlignment="1">
      <alignment horizontal="center" vertical="center"/>
    </xf>
    <xf numFmtId="10" fontId="25" fillId="0" borderId="51" xfId="0" applyNumberFormat="1" applyFont="1" applyFill="1" applyBorder="1" applyAlignment="1">
      <alignment horizontal="center" vertical="center"/>
    </xf>
    <xf numFmtId="10" fontId="25" fillId="0" borderId="52" xfId="0" applyNumberFormat="1" applyFont="1" applyFill="1" applyBorder="1" applyAlignment="1">
      <alignment horizontal="center" vertical="center"/>
    </xf>
    <xf numFmtId="0" fontId="12" fillId="7" borderId="53" xfId="0" applyFont="1" applyFill="1" applyBorder="1" applyAlignment="1">
      <alignment horizontal="center"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12" fillId="7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1" fillId="0" borderId="63" xfId="0" applyFont="1" applyBorder="1" applyAlignment="1" applyProtection="1">
      <alignment horizontal="center" vertical="top"/>
    </xf>
    <xf numFmtId="4" fontId="1" fillId="0" borderId="42" xfId="0" applyNumberFormat="1" applyFont="1" applyBorder="1" applyAlignment="1" applyProtection="1"/>
    <xf numFmtId="0" fontId="2" fillId="0" borderId="64" xfId="0" applyFont="1" applyBorder="1" applyAlignment="1" applyProtection="1">
      <alignment horizontal="center" vertical="center"/>
    </xf>
    <xf numFmtId="0" fontId="2" fillId="0" borderId="65" xfId="0" applyFont="1" applyBorder="1" applyAlignment="1" applyProtection="1">
      <alignment horizontal="center" vertical="center"/>
    </xf>
    <xf numFmtId="0" fontId="2" fillId="0" borderId="66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right" vertical="center"/>
    </xf>
    <xf numFmtId="0" fontId="2" fillId="5" borderId="68" xfId="0" applyFont="1" applyFill="1" applyBorder="1" applyAlignment="1" applyProtection="1">
      <alignment vertical="center"/>
    </xf>
    <xf numFmtId="164" fontId="1" fillId="3" borderId="2" xfId="2" applyFont="1" applyFill="1" applyBorder="1" applyAlignment="1" applyProtection="1">
      <protection locked="0"/>
    </xf>
    <xf numFmtId="164" fontId="4" fillId="0" borderId="0" xfId="0" applyNumberFormat="1" applyFont="1" applyAlignment="1">
      <alignment horizontal="center"/>
    </xf>
    <xf numFmtId="164" fontId="0" fillId="0" borderId="0" xfId="0" applyNumberFormat="1"/>
    <xf numFmtId="4" fontId="1" fillId="0" borderId="0" xfId="0" quotePrefix="1" applyNumberFormat="1" applyFont="1" applyFill="1" applyBorder="1" applyAlignment="1" applyProtection="1">
      <protection locked="0"/>
    </xf>
    <xf numFmtId="0" fontId="2" fillId="8" borderId="2" xfId="0" applyFont="1" applyFill="1" applyBorder="1" applyAlignment="1" applyProtection="1">
      <alignment horizontal="center"/>
    </xf>
    <xf numFmtId="0" fontId="2" fillId="8" borderId="2" xfId="0" applyFont="1" applyFill="1" applyBorder="1" applyAlignment="1" applyProtection="1">
      <alignment horizontal="justify" vertical="top" wrapText="1"/>
    </xf>
    <xf numFmtId="4" fontId="2" fillId="8" borderId="2" xfId="0" applyNumberFormat="1" applyFont="1" applyFill="1" applyBorder="1" applyAlignment="1" applyProtection="1"/>
    <xf numFmtId="0" fontId="1" fillId="8" borderId="2" xfId="0" applyFont="1" applyFill="1" applyBorder="1" applyAlignment="1" applyProtection="1">
      <alignment horizontal="center"/>
    </xf>
    <xf numFmtId="0" fontId="1" fillId="8" borderId="2" xfId="0" applyFont="1" applyFill="1" applyBorder="1" applyAlignment="1" applyProtection="1">
      <alignment horizontal="justify" vertical="top" wrapText="1"/>
    </xf>
    <xf numFmtId="4" fontId="1" fillId="8" borderId="2" xfId="0" applyNumberFormat="1" applyFont="1" applyFill="1" applyBorder="1" applyAlignment="1" applyProtection="1"/>
    <xf numFmtId="164" fontId="1" fillId="8" borderId="2" xfId="2" applyFont="1" applyFill="1" applyBorder="1" applyAlignment="1" applyProtection="1"/>
    <xf numFmtId="166" fontId="29" fillId="9" borderId="70" xfId="3" applyFont="1" applyFill="1" applyBorder="1" applyAlignment="1" applyProtection="1">
      <protection locked="0"/>
    </xf>
    <xf numFmtId="166" fontId="29" fillId="9" borderId="71" xfId="3" applyFont="1" applyFill="1" applyBorder="1" applyAlignment="1" applyProtection="1">
      <protection locked="0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8" borderId="5" xfId="0" applyFont="1" applyFill="1" applyBorder="1" applyAlignment="1" applyProtection="1">
      <alignment horizontal="center" vertical="top" wrapText="1"/>
    </xf>
    <xf numFmtId="0" fontId="1" fillId="8" borderId="6" xfId="0" applyFont="1" applyFill="1" applyBorder="1" applyAlignment="1" applyProtection="1">
      <alignment horizontal="center" vertical="top" wrapText="1"/>
    </xf>
    <xf numFmtId="4" fontId="2" fillId="0" borderId="11" xfId="0" applyNumberFormat="1" applyFont="1" applyBorder="1" applyAlignment="1" applyProtection="1">
      <alignment horizontal="right" vertical="center"/>
    </xf>
    <xf numFmtId="4" fontId="2" fillId="0" borderId="68" xfId="0" applyNumberFormat="1" applyFont="1" applyBorder="1" applyAlignment="1" applyProtection="1">
      <alignment horizontal="right" vertical="center"/>
    </xf>
    <xf numFmtId="0" fontId="2" fillId="0" borderId="59" xfId="0" applyFont="1" applyBorder="1" applyAlignment="1" applyProtection="1">
      <alignment horizontal="center" vertical="center"/>
    </xf>
    <xf numFmtId="0" fontId="2" fillId="0" borderId="60" xfId="0" applyFont="1" applyBorder="1" applyAlignment="1" applyProtection="1">
      <alignment horizontal="center" vertical="center"/>
    </xf>
    <xf numFmtId="4" fontId="2" fillId="0" borderId="62" xfId="0" applyNumberFormat="1" applyFont="1" applyBorder="1" applyAlignment="1" applyProtection="1">
      <alignment horizontal="right" vertical="center"/>
    </xf>
    <xf numFmtId="4" fontId="2" fillId="0" borderId="69" xfId="0" applyNumberFormat="1" applyFont="1" applyBorder="1" applyAlignment="1" applyProtection="1">
      <alignment horizontal="right" vertical="center"/>
    </xf>
    <xf numFmtId="0" fontId="26" fillId="0" borderId="0" xfId="0" applyFont="1" applyFill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61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7" fillId="0" borderId="0" xfId="0" applyFont="1" applyAlignment="1">
      <alignment horizontal="center" vertical="center"/>
    </xf>
    <xf numFmtId="0" fontId="12" fillId="7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7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7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7" borderId="55" xfId="0" applyFont="1" applyFill="1" applyBorder="1" applyAlignment="1">
      <alignment horizontal="center" vertical="center"/>
    </xf>
    <xf numFmtId="0" fontId="12" fillId="7" borderId="56" xfId="0" applyFont="1" applyFill="1" applyBorder="1" applyAlignment="1">
      <alignment horizontal="center" vertical="center"/>
    </xf>
    <xf numFmtId="0" fontId="12" fillId="7" borderId="57" xfId="0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6" borderId="0" xfId="0" applyFont="1" applyFill="1" applyAlignment="1" applyProtection="1">
      <alignment horizontal="left" vertical="center" wrapText="1"/>
      <protection locked="0"/>
    </xf>
    <xf numFmtId="0" fontId="15" fillId="6" borderId="0" xfId="0" applyFont="1" applyFill="1" applyAlignment="1" applyProtection="1">
      <alignment horizontal="left" vertical="center" wrapText="1"/>
      <protection locked="0"/>
    </xf>
  </cellXfs>
  <cellStyles count="4">
    <cellStyle name="Moeda_Composicao BDI v2.1" xfId="3" xr:uid="{74107F16-1749-4336-BE1E-4994EAE1BB0D}"/>
    <cellStyle name="Normal" xfId="0" builtinId="0"/>
    <cellStyle name="Porcentagem" xfId="1" builtinId="5"/>
    <cellStyle name="Vírgula" xfId="2" builtinId="3"/>
  </cellStyles>
  <dxfs count="8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JETOS%20EXECUTIVOS%20FINIAS/CAPS/PLANILHA%20M&#218;LTIPLA%20V3.0.5-DESKTOP-FIDO78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eng\COMPARTILHADO\ASFALTO\2017%20-%20PAV%20ASF&#193;LTICA\04%20%20-%20ACESSOS%20AO%20LAGO\OR&#199;AMENTO%20CR%208419572016-MTUR-P1037093-43\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6"/>
  <sheetViews>
    <sheetView tabSelected="1" topLeftCell="A13" workbookViewId="0">
      <selection activeCell="I18" sqref="I18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  <col min="14" max="14" width="0" hidden="1" customWidth="1"/>
  </cols>
  <sheetData>
    <row r="1" spans="1:14" ht="15" customHeight="1" x14ac:dyDescent="0.25">
      <c r="A1" s="22"/>
      <c r="B1" s="22"/>
      <c r="C1" s="22"/>
      <c r="D1" s="22"/>
      <c r="E1" s="22"/>
      <c r="F1" s="22"/>
      <c r="G1" s="22"/>
      <c r="K1" s="143" t="s">
        <v>21</v>
      </c>
    </row>
    <row r="2" spans="1:14" ht="15" customHeight="1" x14ac:dyDescent="0.25">
      <c r="A2" s="22"/>
      <c r="B2" s="22"/>
      <c r="C2" s="22"/>
      <c r="D2" s="22"/>
      <c r="E2" s="22"/>
      <c r="F2" s="22"/>
      <c r="G2" s="22"/>
      <c r="I2" s="146" t="s">
        <v>8</v>
      </c>
      <c r="K2" s="144"/>
    </row>
    <row r="3" spans="1:14" ht="15" customHeight="1" x14ac:dyDescent="0.25">
      <c r="A3" s="22"/>
      <c r="B3" s="22"/>
      <c r="C3" s="23"/>
      <c r="D3" s="22"/>
      <c r="E3" s="22"/>
      <c r="F3" s="22"/>
      <c r="G3" s="22"/>
      <c r="I3" s="147"/>
      <c r="K3" s="144"/>
    </row>
    <row r="4" spans="1:14" ht="15" customHeight="1" x14ac:dyDescent="0.25">
      <c r="A4" s="22"/>
      <c r="B4" s="22"/>
      <c r="C4" s="23"/>
      <c r="D4" s="22"/>
      <c r="E4" s="22"/>
      <c r="F4" s="22"/>
      <c r="G4" s="22"/>
      <c r="I4" s="147"/>
      <c r="K4" s="144"/>
    </row>
    <row r="5" spans="1:14" ht="15" customHeight="1" x14ac:dyDescent="0.25">
      <c r="A5" s="22"/>
      <c r="B5" s="22"/>
      <c r="C5" s="22"/>
      <c r="D5" s="22"/>
      <c r="E5" s="22"/>
      <c r="F5" s="22"/>
      <c r="G5" s="22"/>
      <c r="I5" s="147"/>
      <c r="K5" s="144"/>
    </row>
    <row r="6" spans="1:14" ht="15" customHeight="1" x14ac:dyDescent="0.25">
      <c r="A6" s="22"/>
      <c r="B6" s="22"/>
      <c r="C6" s="22"/>
      <c r="D6" s="22"/>
      <c r="E6" s="22"/>
      <c r="F6" s="22"/>
      <c r="G6" s="22"/>
      <c r="I6" s="148"/>
      <c r="K6" s="144"/>
    </row>
    <row r="7" spans="1:14" ht="15.75" customHeight="1" x14ac:dyDescent="0.25">
      <c r="A7" s="141" t="s">
        <v>119</v>
      </c>
      <c r="B7" s="141"/>
      <c r="C7" s="141"/>
      <c r="D7" s="141"/>
      <c r="E7" s="141"/>
      <c r="F7" s="141"/>
      <c r="G7" s="141"/>
      <c r="K7" s="144"/>
    </row>
    <row r="8" spans="1:14" ht="15" customHeight="1" x14ac:dyDescent="0.25">
      <c r="A8" s="149" t="s">
        <v>120</v>
      </c>
      <c r="B8" s="149"/>
      <c r="C8" s="149"/>
      <c r="D8" s="149"/>
      <c r="E8" s="149"/>
      <c r="F8" s="149"/>
      <c r="G8" s="149"/>
      <c r="K8" s="144"/>
      <c r="L8" s="6" t="s">
        <v>9</v>
      </c>
    </row>
    <row r="9" spans="1:14" ht="15" customHeight="1" x14ac:dyDescent="0.25">
      <c r="A9" s="150"/>
      <c r="B9" s="151"/>
      <c r="C9" s="151"/>
      <c r="D9" s="151"/>
      <c r="E9" s="151"/>
      <c r="F9" s="151"/>
      <c r="G9" s="152"/>
      <c r="K9" s="145"/>
      <c r="L9" s="6" t="s">
        <v>3</v>
      </c>
    </row>
    <row r="10" spans="1:14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7" t="s">
        <v>19</v>
      </c>
      <c r="J10" s="7" t="s">
        <v>20</v>
      </c>
      <c r="K10" s="8">
        <v>0</v>
      </c>
      <c r="L10" s="6" t="s">
        <v>7</v>
      </c>
      <c r="M10" s="6">
        <f>G47</f>
        <v>59116.029999999992</v>
      </c>
    </row>
    <row r="11" spans="1:14" s="1" customFormat="1" x14ac:dyDescent="0.25">
      <c r="A11" s="131">
        <v>1</v>
      </c>
      <c r="B11" s="131"/>
      <c r="C11" s="132" t="s">
        <v>91</v>
      </c>
      <c r="D11" s="131"/>
      <c r="E11" s="133"/>
      <c r="F11" s="137">
        <f t="shared" ref="F11:F27" si="0">ROUND(I11,2)</f>
        <v>0</v>
      </c>
      <c r="G11" s="137">
        <f t="shared" ref="G11:G27" si="1">ROUND(F11*E11,2)</f>
        <v>0</v>
      </c>
      <c r="H11" s="128">
        <f>SUM(G12)</f>
        <v>4091.28</v>
      </c>
      <c r="I11" s="127">
        <f t="shared" ref="I11" si="2">ROUND(L11-(L11*$K$10),2)</f>
        <v>0</v>
      </c>
      <c r="L11" s="6">
        <v>0</v>
      </c>
    </row>
    <row r="12" spans="1:14" s="1" customFormat="1" ht="22.5" x14ac:dyDescent="0.25">
      <c r="A12" s="134" t="s">
        <v>108</v>
      </c>
      <c r="B12" s="134" t="s">
        <v>105</v>
      </c>
      <c r="C12" s="135" t="s">
        <v>97</v>
      </c>
      <c r="D12" s="134" t="s">
        <v>30</v>
      </c>
      <c r="E12" s="136">
        <v>12</v>
      </c>
      <c r="F12" s="137">
        <f t="shared" si="0"/>
        <v>340.94</v>
      </c>
      <c r="G12" s="137">
        <f t="shared" si="1"/>
        <v>4091.28</v>
      </c>
      <c r="I12" s="127">
        <f>ROUND(L12-(L12*$K$10),2)</f>
        <v>340.94</v>
      </c>
      <c r="L12" s="6">
        <v>340.94</v>
      </c>
      <c r="N12" s="1">
        <v>271.11</v>
      </c>
    </row>
    <row r="13" spans="1:14" s="1" customFormat="1" x14ac:dyDescent="0.25">
      <c r="A13" s="134"/>
      <c r="B13" s="134"/>
      <c r="C13" s="135"/>
      <c r="D13" s="134"/>
      <c r="E13" s="136"/>
      <c r="F13" s="137">
        <f>ROUND(I13,2)</f>
        <v>0</v>
      </c>
      <c r="G13" s="137">
        <f t="shared" si="1"/>
        <v>0</v>
      </c>
      <c r="I13" s="127">
        <f t="shared" ref="I13:I27" si="3">ROUND(L13-(L13*$K$10),2)</f>
        <v>0</v>
      </c>
      <c r="L13" s="6">
        <f>N13*1.2576</f>
        <v>0</v>
      </c>
    </row>
    <row r="14" spans="1:14" s="1" customFormat="1" x14ac:dyDescent="0.25">
      <c r="A14" s="131">
        <v>2</v>
      </c>
      <c r="B14" s="134"/>
      <c r="C14" s="132" t="s">
        <v>92</v>
      </c>
      <c r="D14" s="134"/>
      <c r="E14" s="136"/>
      <c r="F14" s="137">
        <f t="shared" si="0"/>
        <v>0</v>
      </c>
      <c r="G14" s="137">
        <f t="shared" si="1"/>
        <v>0</v>
      </c>
      <c r="H14" s="128">
        <f>SUM(G15)</f>
        <v>2502.1</v>
      </c>
      <c r="I14" s="127">
        <f t="shared" si="3"/>
        <v>0</v>
      </c>
      <c r="L14" s="6">
        <f t="shared" ref="L14:L26" si="4">N14*1.2576</f>
        <v>0</v>
      </c>
    </row>
    <row r="15" spans="1:14" s="1" customFormat="1" x14ac:dyDescent="0.25">
      <c r="A15" s="134" t="s">
        <v>109</v>
      </c>
      <c r="B15" s="134" t="s">
        <v>106</v>
      </c>
      <c r="C15" s="135" t="s">
        <v>98</v>
      </c>
      <c r="D15" s="134" t="s">
        <v>67</v>
      </c>
      <c r="E15" s="136">
        <v>5</v>
      </c>
      <c r="F15" s="137">
        <f t="shared" si="0"/>
        <v>500.42</v>
      </c>
      <c r="G15" s="137">
        <f t="shared" si="1"/>
        <v>2502.1</v>
      </c>
      <c r="I15" s="127">
        <f t="shared" si="3"/>
        <v>500.42</v>
      </c>
      <c r="L15" s="6">
        <f t="shared" si="4"/>
        <v>500.42419200000006</v>
      </c>
      <c r="N15" s="1">
        <v>397.92</v>
      </c>
    </row>
    <row r="16" spans="1:14" s="1" customFormat="1" x14ac:dyDescent="0.25">
      <c r="A16" s="134"/>
      <c r="B16" s="134"/>
      <c r="C16" s="135" t="s">
        <v>93</v>
      </c>
      <c r="D16" s="134"/>
      <c r="E16" s="136"/>
      <c r="F16" s="137">
        <f t="shared" si="0"/>
        <v>0</v>
      </c>
      <c r="G16" s="137">
        <f t="shared" si="1"/>
        <v>0</v>
      </c>
      <c r="I16" s="127">
        <f t="shared" si="3"/>
        <v>0</v>
      </c>
      <c r="L16" s="6">
        <f t="shared" si="4"/>
        <v>0</v>
      </c>
    </row>
    <row r="17" spans="1:14" s="1" customFormat="1" x14ac:dyDescent="0.25">
      <c r="A17" s="131">
        <v>3</v>
      </c>
      <c r="B17" s="134"/>
      <c r="C17" s="132" t="s">
        <v>94</v>
      </c>
      <c r="D17" s="134"/>
      <c r="E17" s="136"/>
      <c r="F17" s="137">
        <f t="shared" si="0"/>
        <v>0</v>
      </c>
      <c r="G17" s="137">
        <f t="shared" si="1"/>
        <v>0</v>
      </c>
      <c r="H17" s="128">
        <f>SUM(G17:G21)</f>
        <v>50371.48</v>
      </c>
      <c r="I17" s="127">
        <f t="shared" si="3"/>
        <v>0</v>
      </c>
      <c r="L17" s="6">
        <f t="shared" si="4"/>
        <v>0</v>
      </c>
    </row>
    <row r="18" spans="1:14" s="1" customFormat="1" ht="33.75" x14ac:dyDescent="0.25">
      <c r="A18" s="134" t="s">
        <v>110</v>
      </c>
      <c r="B18" s="134">
        <v>94449</v>
      </c>
      <c r="C18" s="135" t="s">
        <v>99</v>
      </c>
      <c r="D18" s="134" t="s">
        <v>67</v>
      </c>
      <c r="E18" s="136">
        <v>9.6</v>
      </c>
      <c r="F18" s="137">
        <f t="shared" si="0"/>
        <v>98.75</v>
      </c>
      <c r="G18" s="137">
        <f t="shared" si="1"/>
        <v>948</v>
      </c>
      <c r="H18" s="128"/>
      <c r="I18" s="127">
        <f t="shared" si="3"/>
        <v>98.75</v>
      </c>
      <c r="L18" s="6">
        <f t="shared" si="4"/>
        <v>98.746752000000015</v>
      </c>
      <c r="N18" s="1">
        <v>78.52000000000001</v>
      </c>
    </row>
    <row r="19" spans="1:14" s="1" customFormat="1" ht="22.5" x14ac:dyDescent="0.25">
      <c r="A19" s="134" t="s">
        <v>111</v>
      </c>
      <c r="B19" s="134">
        <v>97641</v>
      </c>
      <c r="C19" s="135" t="s">
        <v>100</v>
      </c>
      <c r="D19" s="134" t="s">
        <v>67</v>
      </c>
      <c r="E19" s="136">
        <v>45.42</v>
      </c>
      <c r="F19" s="137">
        <f t="shared" si="0"/>
        <v>6.49</v>
      </c>
      <c r="G19" s="137">
        <f t="shared" si="1"/>
        <v>294.77999999999997</v>
      </c>
      <c r="I19" s="127">
        <f t="shared" si="3"/>
        <v>6.49</v>
      </c>
      <c r="L19" s="6">
        <f t="shared" si="4"/>
        <v>6.4892160000000008</v>
      </c>
      <c r="N19" s="1">
        <v>5.16</v>
      </c>
    </row>
    <row r="20" spans="1:14" s="1" customFormat="1" ht="22.5" x14ac:dyDescent="0.25">
      <c r="A20" s="134" t="s">
        <v>112</v>
      </c>
      <c r="B20" s="134">
        <v>96114</v>
      </c>
      <c r="C20" s="135" t="s">
        <v>101</v>
      </c>
      <c r="D20" s="134" t="s">
        <v>67</v>
      </c>
      <c r="E20" s="136">
        <v>45.42</v>
      </c>
      <c r="F20" s="137">
        <f t="shared" si="0"/>
        <v>100.55</v>
      </c>
      <c r="G20" s="137">
        <f t="shared" si="1"/>
        <v>4566.9799999999996</v>
      </c>
      <c r="I20" s="127">
        <f t="shared" si="3"/>
        <v>100.55</v>
      </c>
      <c r="L20" s="6">
        <f t="shared" si="4"/>
        <v>100.54512000000001</v>
      </c>
      <c r="N20" s="1">
        <v>79.95</v>
      </c>
    </row>
    <row r="21" spans="1:14" s="1" customFormat="1" x14ac:dyDescent="0.25">
      <c r="A21" s="134" t="s">
        <v>113</v>
      </c>
      <c r="B21" s="134" t="s">
        <v>107</v>
      </c>
      <c r="C21" s="135" t="s">
        <v>102</v>
      </c>
      <c r="D21" s="134" t="s">
        <v>118</v>
      </c>
      <c r="E21" s="136">
        <v>1</v>
      </c>
      <c r="F21" s="137">
        <f t="shared" si="0"/>
        <v>44561.72</v>
      </c>
      <c r="G21" s="137">
        <f t="shared" si="1"/>
        <v>44561.72</v>
      </c>
      <c r="I21" s="127">
        <f t="shared" si="3"/>
        <v>44561.72</v>
      </c>
      <c r="L21" s="6">
        <v>44561.72</v>
      </c>
      <c r="N21" s="1">
        <v>35435.32</v>
      </c>
    </row>
    <row r="22" spans="1:14" s="1" customFormat="1" x14ac:dyDescent="0.25">
      <c r="A22" s="131">
        <v>4</v>
      </c>
      <c r="B22" s="134"/>
      <c r="C22" s="132" t="s">
        <v>95</v>
      </c>
      <c r="D22" s="134"/>
      <c r="E22" s="136"/>
      <c r="F22" s="137">
        <f t="shared" si="0"/>
        <v>0</v>
      </c>
      <c r="G22" s="137">
        <f t="shared" si="1"/>
        <v>0</v>
      </c>
      <c r="H22" s="128">
        <f>SUM(G22:G25)</f>
        <v>1985.57</v>
      </c>
      <c r="I22" s="127">
        <f t="shared" si="3"/>
        <v>0</v>
      </c>
      <c r="L22" s="6">
        <f t="shared" si="4"/>
        <v>0</v>
      </c>
    </row>
    <row r="23" spans="1:14" s="1" customFormat="1" ht="45" x14ac:dyDescent="0.25">
      <c r="A23" s="134" t="s">
        <v>114</v>
      </c>
      <c r="B23" s="134">
        <v>87827</v>
      </c>
      <c r="C23" s="135" t="s">
        <v>103</v>
      </c>
      <c r="D23" s="134" t="s">
        <v>67</v>
      </c>
      <c r="E23" s="136">
        <v>10</v>
      </c>
      <c r="F23" s="137">
        <f t="shared" si="0"/>
        <v>94.97</v>
      </c>
      <c r="G23" s="137">
        <f t="shared" si="1"/>
        <v>949.7</v>
      </c>
      <c r="H23" s="128"/>
      <c r="I23" s="127">
        <f t="shared" si="3"/>
        <v>94.97</v>
      </c>
      <c r="L23" s="6">
        <f t="shared" si="4"/>
        <v>94.973951999999997</v>
      </c>
      <c r="N23" s="1">
        <v>75.52</v>
      </c>
    </row>
    <row r="24" spans="1:14" s="1" customFormat="1" ht="22.5" x14ac:dyDescent="0.25">
      <c r="A24" s="134" t="s">
        <v>115</v>
      </c>
      <c r="B24" s="134">
        <v>88485</v>
      </c>
      <c r="C24" s="135" t="s">
        <v>104</v>
      </c>
      <c r="D24" s="134" t="s">
        <v>67</v>
      </c>
      <c r="E24" s="136">
        <v>43</v>
      </c>
      <c r="F24" s="137">
        <f t="shared" si="0"/>
        <v>3.91</v>
      </c>
      <c r="G24" s="137">
        <f t="shared" si="1"/>
        <v>168.13</v>
      </c>
      <c r="H24" s="128"/>
      <c r="I24" s="127">
        <f t="shared" si="3"/>
        <v>3.91</v>
      </c>
      <c r="L24" s="6">
        <f t="shared" si="4"/>
        <v>3.9111359999999999</v>
      </c>
      <c r="N24" s="1">
        <v>3.11</v>
      </c>
    </row>
    <row r="25" spans="1:14" s="1" customFormat="1" ht="22.5" x14ac:dyDescent="0.25">
      <c r="A25" s="134" t="s">
        <v>116</v>
      </c>
      <c r="B25" s="134">
        <v>88489</v>
      </c>
      <c r="C25" s="135" t="s">
        <v>89</v>
      </c>
      <c r="D25" s="134" t="s">
        <v>67</v>
      </c>
      <c r="E25" s="136">
        <v>43</v>
      </c>
      <c r="F25" s="137">
        <f t="shared" si="0"/>
        <v>20.18</v>
      </c>
      <c r="G25" s="137">
        <f t="shared" si="1"/>
        <v>867.74</v>
      </c>
      <c r="I25" s="127">
        <f t="shared" si="3"/>
        <v>20.18</v>
      </c>
      <c r="L25" s="6">
        <f t="shared" si="4"/>
        <v>20.184480000000001</v>
      </c>
      <c r="N25" s="1">
        <v>16.05</v>
      </c>
    </row>
    <row r="26" spans="1:14" s="1" customFormat="1" x14ac:dyDescent="0.25">
      <c r="A26" s="131">
        <v>5</v>
      </c>
      <c r="B26" s="134"/>
      <c r="C26" s="132" t="s">
        <v>96</v>
      </c>
      <c r="D26" s="134"/>
      <c r="E26" s="136"/>
      <c r="F26" s="137">
        <f t="shared" si="0"/>
        <v>0</v>
      </c>
      <c r="G26" s="137">
        <f t="shared" si="1"/>
        <v>0</v>
      </c>
      <c r="H26" s="128">
        <f>SUM(G26:G32)</f>
        <v>165.6</v>
      </c>
      <c r="I26" s="127">
        <f t="shared" si="3"/>
        <v>0</v>
      </c>
      <c r="L26" s="6">
        <f t="shared" si="4"/>
        <v>0</v>
      </c>
    </row>
    <row r="27" spans="1:14" s="1" customFormat="1" ht="22.5" x14ac:dyDescent="0.25">
      <c r="A27" s="134" t="s">
        <v>117</v>
      </c>
      <c r="B27" s="134">
        <v>99803</v>
      </c>
      <c r="C27" s="135" t="s">
        <v>88</v>
      </c>
      <c r="D27" s="134" t="s">
        <v>67</v>
      </c>
      <c r="E27" s="136">
        <v>60</v>
      </c>
      <c r="F27" s="137">
        <f t="shared" si="0"/>
        <v>2.76</v>
      </c>
      <c r="G27" s="137">
        <f t="shared" si="1"/>
        <v>165.6</v>
      </c>
      <c r="I27" s="127">
        <f t="shared" si="3"/>
        <v>2.76</v>
      </c>
      <c r="L27" s="6">
        <f>N27*1.2576</f>
        <v>2.7604319999999998</v>
      </c>
      <c r="N27" s="1">
        <v>2.1949999999999998</v>
      </c>
    </row>
    <row r="28" spans="1:14" s="1" customFormat="1" hidden="1" x14ac:dyDescent="0.25">
      <c r="A28" s="134"/>
      <c r="B28" s="134"/>
      <c r="C28" s="135"/>
      <c r="D28" s="134"/>
      <c r="E28" s="136"/>
      <c r="F28" s="137"/>
      <c r="G28" s="137"/>
      <c r="I28" s="127"/>
      <c r="L28" s="6">
        <f t="shared" ref="L28:L46" si="5">N28*1.25759</f>
        <v>0</v>
      </c>
    </row>
    <row r="29" spans="1:14" s="1" customFormat="1" hidden="1" x14ac:dyDescent="0.25">
      <c r="A29" s="134"/>
      <c r="B29" s="134"/>
      <c r="C29" s="135"/>
      <c r="D29" s="134"/>
      <c r="E29" s="136"/>
      <c r="F29" s="137"/>
      <c r="G29" s="137"/>
      <c r="I29" s="127"/>
      <c r="L29" s="6">
        <f t="shared" si="5"/>
        <v>0</v>
      </c>
    </row>
    <row r="30" spans="1:14" s="1" customFormat="1" hidden="1" x14ac:dyDescent="0.25">
      <c r="A30" s="134"/>
      <c r="B30" s="134"/>
      <c r="C30" s="135"/>
      <c r="D30" s="134"/>
      <c r="E30" s="136"/>
      <c r="F30" s="137"/>
      <c r="G30" s="137"/>
      <c r="I30" s="127"/>
      <c r="L30" s="6">
        <f t="shared" si="5"/>
        <v>0</v>
      </c>
    </row>
    <row r="31" spans="1:14" s="1" customFormat="1" hidden="1" x14ac:dyDescent="0.25">
      <c r="A31" s="134"/>
      <c r="B31" s="134"/>
      <c r="C31" s="135"/>
      <c r="D31" s="134"/>
      <c r="E31" s="136"/>
      <c r="F31" s="137"/>
      <c r="G31" s="137"/>
      <c r="H31" s="128"/>
      <c r="I31" s="127"/>
      <c r="L31" s="6">
        <f t="shared" si="5"/>
        <v>0</v>
      </c>
    </row>
    <row r="32" spans="1:14" s="1" customFormat="1" hidden="1" x14ac:dyDescent="0.25">
      <c r="A32" s="134"/>
      <c r="B32" s="134"/>
      <c r="C32" s="135"/>
      <c r="D32" s="134"/>
      <c r="E32" s="136"/>
      <c r="F32" s="137"/>
      <c r="G32" s="137"/>
      <c r="I32" s="127"/>
      <c r="L32" s="6">
        <f t="shared" si="5"/>
        <v>0</v>
      </c>
    </row>
    <row r="33" spans="1:12" s="1" customFormat="1" hidden="1" x14ac:dyDescent="0.25">
      <c r="A33" s="131"/>
      <c r="B33" s="134"/>
      <c r="C33" s="132"/>
      <c r="D33" s="134"/>
      <c r="E33" s="136"/>
      <c r="F33" s="137"/>
      <c r="G33" s="137"/>
      <c r="H33" s="128"/>
      <c r="I33" s="127"/>
      <c r="L33" s="6">
        <f t="shared" si="5"/>
        <v>0</v>
      </c>
    </row>
    <row r="34" spans="1:12" s="1" customFormat="1" hidden="1" x14ac:dyDescent="0.25">
      <c r="A34" s="134"/>
      <c r="B34" s="134"/>
      <c r="C34" s="135"/>
      <c r="D34" s="134"/>
      <c r="E34" s="136"/>
      <c r="F34" s="137"/>
      <c r="G34" s="137"/>
      <c r="I34" s="127"/>
      <c r="L34" s="6">
        <f t="shared" si="5"/>
        <v>0</v>
      </c>
    </row>
    <row r="35" spans="1:12" s="1" customFormat="1" hidden="1" x14ac:dyDescent="0.25">
      <c r="A35" s="134"/>
      <c r="B35" s="134"/>
      <c r="C35" s="135"/>
      <c r="D35" s="134"/>
      <c r="E35" s="136"/>
      <c r="F35" s="137"/>
      <c r="G35" s="137"/>
      <c r="I35" s="127"/>
      <c r="L35" s="6">
        <f t="shared" si="5"/>
        <v>0</v>
      </c>
    </row>
    <row r="36" spans="1:12" s="1" customFormat="1" hidden="1" x14ac:dyDescent="0.25">
      <c r="A36" s="134"/>
      <c r="B36" s="134"/>
      <c r="C36" s="135"/>
      <c r="D36" s="134"/>
      <c r="E36" s="136"/>
      <c r="F36" s="137"/>
      <c r="G36" s="137"/>
      <c r="I36" s="127"/>
      <c r="L36" s="6">
        <f t="shared" si="5"/>
        <v>0</v>
      </c>
    </row>
    <row r="37" spans="1:12" s="1" customFormat="1" hidden="1" x14ac:dyDescent="0.25">
      <c r="A37" s="134"/>
      <c r="B37" s="134"/>
      <c r="C37" s="135"/>
      <c r="D37" s="134"/>
      <c r="E37" s="136"/>
      <c r="F37" s="137"/>
      <c r="G37" s="137"/>
      <c r="H37" s="128"/>
      <c r="I37" s="127"/>
      <c r="L37" s="6">
        <f t="shared" si="5"/>
        <v>0</v>
      </c>
    </row>
    <row r="38" spans="1:12" s="1" customFormat="1" hidden="1" x14ac:dyDescent="0.25">
      <c r="A38" s="134"/>
      <c r="B38" s="134"/>
      <c r="C38" s="135"/>
      <c r="D38" s="134"/>
      <c r="E38" s="136"/>
      <c r="F38" s="137"/>
      <c r="G38" s="137"/>
      <c r="I38" s="127"/>
      <c r="L38" s="6">
        <f t="shared" si="5"/>
        <v>0</v>
      </c>
    </row>
    <row r="39" spans="1:12" s="1" customFormat="1" hidden="1" x14ac:dyDescent="0.25">
      <c r="A39" s="134"/>
      <c r="B39" s="134"/>
      <c r="C39" s="135"/>
      <c r="D39" s="134"/>
      <c r="E39" s="136"/>
      <c r="F39" s="137"/>
      <c r="G39" s="137"/>
      <c r="I39" s="127"/>
      <c r="L39" s="6">
        <f t="shared" si="5"/>
        <v>0</v>
      </c>
    </row>
    <row r="40" spans="1:12" s="1" customFormat="1" hidden="1" x14ac:dyDescent="0.25">
      <c r="A40" s="134"/>
      <c r="B40" s="134"/>
      <c r="C40" s="135"/>
      <c r="D40" s="134"/>
      <c r="E40" s="136"/>
      <c r="F40" s="137"/>
      <c r="G40" s="137"/>
      <c r="I40" s="127"/>
      <c r="L40" s="6">
        <f t="shared" si="5"/>
        <v>0</v>
      </c>
    </row>
    <row r="41" spans="1:12" s="1" customFormat="1" hidden="1" x14ac:dyDescent="0.25">
      <c r="A41" s="134"/>
      <c r="B41" s="134"/>
      <c r="C41" s="135"/>
      <c r="D41" s="134"/>
      <c r="E41" s="136"/>
      <c r="F41" s="137"/>
      <c r="G41" s="137"/>
      <c r="I41" s="127"/>
      <c r="L41" s="6">
        <f t="shared" si="5"/>
        <v>0</v>
      </c>
    </row>
    <row r="42" spans="1:12" s="1" customFormat="1" hidden="1" x14ac:dyDescent="0.25">
      <c r="A42" s="134"/>
      <c r="B42" s="134"/>
      <c r="C42" s="135"/>
      <c r="D42" s="134"/>
      <c r="E42" s="136"/>
      <c r="F42" s="137"/>
      <c r="G42" s="137"/>
      <c r="I42" s="127"/>
      <c r="L42" s="6">
        <f t="shared" si="5"/>
        <v>0</v>
      </c>
    </row>
    <row r="43" spans="1:12" s="1" customFormat="1" hidden="1" x14ac:dyDescent="0.25">
      <c r="A43" s="134"/>
      <c r="B43" s="134"/>
      <c r="C43" s="135"/>
      <c r="D43" s="134"/>
      <c r="E43" s="136"/>
      <c r="F43" s="137"/>
      <c r="G43" s="137"/>
      <c r="I43" s="127"/>
      <c r="L43" s="6">
        <f t="shared" si="5"/>
        <v>0</v>
      </c>
    </row>
    <row r="44" spans="1:12" s="1" customFormat="1" hidden="1" x14ac:dyDescent="0.25">
      <c r="A44" s="131"/>
      <c r="B44" s="134"/>
      <c r="C44" s="132"/>
      <c r="D44" s="134"/>
      <c r="E44" s="136"/>
      <c r="F44" s="137"/>
      <c r="G44" s="137"/>
      <c r="H44" s="128"/>
      <c r="I44" s="127"/>
      <c r="L44" s="6">
        <f t="shared" si="5"/>
        <v>0</v>
      </c>
    </row>
    <row r="45" spans="1:12" s="1" customFormat="1" hidden="1" x14ac:dyDescent="0.25">
      <c r="A45" s="134"/>
      <c r="B45" s="134"/>
      <c r="C45" s="135"/>
      <c r="D45" s="134"/>
      <c r="E45" s="136"/>
      <c r="F45" s="137"/>
      <c r="G45" s="137"/>
      <c r="I45" s="127"/>
      <c r="L45" s="6">
        <f t="shared" si="5"/>
        <v>0</v>
      </c>
    </row>
    <row r="46" spans="1:12" s="1" customFormat="1" hidden="1" x14ac:dyDescent="0.25">
      <c r="A46" s="153"/>
      <c r="B46" s="153"/>
      <c r="C46" s="153"/>
      <c r="D46" s="153"/>
      <c r="E46" s="153"/>
      <c r="F46" s="153"/>
      <c r="G46" s="154"/>
      <c r="I46" s="96"/>
      <c r="L46" s="6">
        <f t="shared" si="5"/>
        <v>0</v>
      </c>
    </row>
    <row r="47" spans="1:12" x14ac:dyDescent="0.25">
      <c r="A47" s="140" t="s">
        <v>4</v>
      </c>
      <c r="B47" s="140"/>
      <c r="C47" s="140"/>
      <c r="D47" s="140"/>
      <c r="E47" s="140"/>
      <c r="F47" s="140"/>
      <c r="G47" s="5">
        <f>SUM(G11:G45)</f>
        <v>59116.029999999992</v>
      </c>
      <c r="H47" s="129"/>
    </row>
    <row r="48" spans="1:12" x14ac:dyDescent="0.25">
      <c r="A48" s="22"/>
      <c r="B48" s="22"/>
      <c r="C48" s="22"/>
      <c r="D48" s="22"/>
      <c r="E48" s="130" t="s">
        <v>87</v>
      </c>
      <c r="F48" s="22"/>
      <c r="G48" s="22"/>
    </row>
    <row r="49" spans="1:7" ht="15" customHeight="1" x14ac:dyDescent="0.25">
      <c r="A49" s="142" t="s">
        <v>121</v>
      </c>
      <c r="B49" s="142"/>
      <c r="C49" s="142"/>
      <c r="D49" s="142"/>
      <c r="E49" s="142"/>
      <c r="F49" s="142"/>
      <c r="G49" s="142"/>
    </row>
    <row r="50" spans="1:7" x14ac:dyDescent="0.25">
      <c r="A50" s="22"/>
      <c r="B50" s="22"/>
      <c r="C50" s="22"/>
      <c r="D50" s="22"/>
      <c r="E50" s="22"/>
      <c r="F50" s="22"/>
      <c r="G50" s="22"/>
    </row>
    <row r="51" spans="1:7" x14ac:dyDescent="0.25">
      <c r="A51" s="22"/>
      <c r="B51" s="22"/>
      <c r="C51" s="22"/>
      <c r="D51" s="22"/>
      <c r="E51" s="22"/>
      <c r="F51" s="22"/>
      <c r="G51" s="22"/>
    </row>
    <row r="52" spans="1:7" x14ac:dyDescent="0.25">
      <c r="A52" s="22"/>
      <c r="B52" s="22"/>
      <c r="C52" s="22"/>
      <c r="D52" s="22"/>
      <c r="E52" s="22"/>
      <c r="F52" s="22"/>
      <c r="G52" s="22"/>
    </row>
    <row r="53" spans="1:7" x14ac:dyDescent="0.25">
      <c r="A53" s="22"/>
      <c r="B53" s="22"/>
      <c r="C53" s="22"/>
      <c r="D53" s="22"/>
      <c r="E53" s="22"/>
      <c r="F53" s="22"/>
      <c r="G53" s="22"/>
    </row>
    <row r="54" spans="1:7" x14ac:dyDescent="0.25">
      <c r="A54" s="22"/>
      <c r="B54" s="22"/>
      <c r="C54" s="22"/>
      <c r="D54" s="22"/>
      <c r="E54" s="22"/>
      <c r="F54" s="22"/>
      <c r="G54" s="22"/>
    </row>
    <row r="55" spans="1:7" x14ac:dyDescent="0.25">
      <c r="A55" s="22"/>
      <c r="B55" s="22"/>
      <c r="C55" s="22"/>
      <c r="D55" s="22"/>
      <c r="E55" s="22"/>
      <c r="F55" s="22"/>
      <c r="G55" s="22"/>
    </row>
    <row r="56" spans="1:7" x14ac:dyDescent="0.25">
      <c r="A56" s="22"/>
      <c r="B56" s="22"/>
      <c r="C56" s="22"/>
      <c r="D56" s="22"/>
      <c r="E56" s="22"/>
      <c r="F56" s="22"/>
      <c r="G56" s="22"/>
    </row>
  </sheetData>
  <sheetProtection algorithmName="SHA-512" hashValue="YCDtnpTHiM0On14Too5w36090vFRO6zxG6re9/1FXt/HaycG6X2LUNEE1vXiVl/7hCyngyBNuV1DX+cj2dkP2Q==" saltValue="btc6nMgglXsphbA0Vn/HwA==" spinCount="100000" sheet="1" selectLockedCells="1"/>
  <mergeCells count="8">
    <mergeCell ref="A47:F47"/>
    <mergeCell ref="A7:G7"/>
    <mergeCell ref="A49:G49"/>
    <mergeCell ref="K1:K9"/>
    <mergeCell ref="I2:I6"/>
    <mergeCell ref="A8:G8"/>
    <mergeCell ref="A9:G9"/>
    <mergeCell ref="A46:G46"/>
  </mergeCells>
  <phoneticPr fontId="28" type="noConversion"/>
  <dataValidations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46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Y57"/>
  <sheetViews>
    <sheetView topLeftCell="A3" workbookViewId="0">
      <selection activeCell="E21" sqref="E21"/>
    </sheetView>
  </sheetViews>
  <sheetFormatPr defaultRowHeight="15" x14ac:dyDescent="0.25"/>
  <cols>
    <col min="1" max="1" width="7.42578125" customWidth="1"/>
    <col min="2" max="2" width="86.85546875" customWidth="1"/>
    <col min="3" max="3" width="11.42578125" bestFit="1" customWidth="1"/>
    <col min="4" max="4" width="7.85546875" customWidth="1"/>
    <col min="5" max="16" width="7" bestFit="1" customWidth="1"/>
    <col min="17" max="22" width="7" hidden="1" customWidth="1"/>
    <col min="23" max="23" width="7" customWidth="1"/>
    <col min="25" max="25" width="53.5703125" bestFit="1" customWidth="1"/>
  </cols>
  <sheetData>
    <row r="9" spans="1:23" ht="19.5" x14ac:dyDescent="0.25">
      <c r="A9" s="161" t="s">
        <v>22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94"/>
    </row>
    <row r="10" spans="1:23" x14ac:dyDescent="0.25">
      <c r="A10" s="9"/>
      <c r="B10" s="9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</row>
    <row r="11" spans="1:23" x14ac:dyDescent="0.25">
      <c r="A11" s="27" t="str">
        <f>ORÇAMENTO!A7</f>
        <v>OBJETO: UBS CENTRAL / REFORMA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9"/>
      <c r="Q11" s="97"/>
      <c r="R11" s="97"/>
      <c r="S11" s="97"/>
      <c r="T11" s="97"/>
      <c r="U11" s="97"/>
      <c r="V11" s="97"/>
      <c r="W11" s="97"/>
    </row>
    <row r="12" spans="1:23" x14ac:dyDescent="0.25">
      <c r="A12" s="27" t="str">
        <f>ORÇAMENTO!A8</f>
        <v>LOCALIZAÇÃO: Rua Romário Martins, 154, Coronel Vivida - Paraná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9"/>
      <c r="Q12" s="97"/>
      <c r="R12" s="97"/>
      <c r="S12" s="97"/>
      <c r="T12" s="97"/>
      <c r="U12" s="97"/>
      <c r="V12" s="97"/>
      <c r="W12" s="97"/>
    </row>
    <row r="13" spans="1:23" x14ac:dyDescent="0.25">
      <c r="A13" s="27" t="s">
        <v>23</v>
      </c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2"/>
      <c r="Q13" s="11"/>
      <c r="R13" s="11"/>
      <c r="S13" s="11"/>
      <c r="T13" s="11"/>
      <c r="U13" s="11"/>
      <c r="V13" s="11"/>
      <c r="W13" s="11"/>
    </row>
    <row r="14" spans="1:23" ht="15.75" thickBot="1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</row>
    <row r="15" spans="1:23" x14ac:dyDescent="0.25">
      <c r="A15" s="162" t="s">
        <v>10</v>
      </c>
      <c r="B15" s="157" t="s">
        <v>24</v>
      </c>
      <c r="C15" s="165" t="s">
        <v>25</v>
      </c>
      <c r="D15" s="118" t="s">
        <v>29</v>
      </c>
      <c r="E15" s="157" t="s">
        <v>11</v>
      </c>
      <c r="F15" s="157"/>
      <c r="G15" s="157" t="s">
        <v>12</v>
      </c>
      <c r="H15" s="157"/>
      <c r="I15" s="157" t="s">
        <v>13</v>
      </c>
      <c r="J15" s="157"/>
      <c r="K15" s="157" t="s">
        <v>14</v>
      </c>
      <c r="L15" s="157"/>
      <c r="M15" s="157" t="s">
        <v>15</v>
      </c>
      <c r="N15" s="157"/>
      <c r="O15" s="157" t="s">
        <v>16</v>
      </c>
      <c r="P15" s="157"/>
      <c r="Q15" s="157" t="s">
        <v>84</v>
      </c>
      <c r="R15" s="157"/>
      <c r="S15" s="157" t="s">
        <v>85</v>
      </c>
      <c r="T15" s="157"/>
      <c r="U15" s="157" t="s">
        <v>86</v>
      </c>
      <c r="V15" s="158"/>
      <c r="W15" s="98"/>
    </row>
    <row r="16" spans="1:23" x14ac:dyDescent="0.25">
      <c r="A16" s="163"/>
      <c r="B16" s="164"/>
      <c r="C16" s="166"/>
      <c r="D16" s="93" t="s">
        <v>30</v>
      </c>
      <c r="E16" s="13" t="s">
        <v>17</v>
      </c>
      <c r="F16" s="14" t="s">
        <v>18</v>
      </c>
      <c r="G16" s="13" t="s">
        <v>17</v>
      </c>
      <c r="H16" s="14" t="s">
        <v>18</v>
      </c>
      <c r="I16" s="13" t="s">
        <v>17</v>
      </c>
      <c r="J16" s="14" t="s">
        <v>18</v>
      </c>
      <c r="K16" s="13" t="s">
        <v>17</v>
      </c>
      <c r="L16" s="14" t="s">
        <v>18</v>
      </c>
      <c r="M16" s="13" t="s">
        <v>17</v>
      </c>
      <c r="N16" s="14" t="s">
        <v>18</v>
      </c>
      <c r="O16" s="13" t="s">
        <v>17</v>
      </c>
      <c r="P16" s="14" t="s">
        <v>18</v>
      </c>
      <c r="Q16" s="13" t="s">
        <v>17</v>
      </c>
      <c r="R16" s="14" t="s">
        <v>18</v>
      </c>
      <c r="S16" s="13" t="s">
        <v>17</v>
      </c>
      <c r="T16" s="14" t="s">
        <v>18</v>
      </c>
      <c r="U16" s="13" t="s">
        <v>17</v>
      </c>
      <c r="V16" s="119" t="s">
        <v>18</v>
      </c>
      <c r="W16" s="98"/>
    </row>
    <row r="17" spans="1:25" x14ac:dyDescent="0.25">
      <c r="A17" s="120">
        <v>1</v>
      </c>
      <c r="B17" s="15" t="str">
        <f>ORÇAMENTO!C11</f>
        <v>ADMINISTRAÇÃO LOCAL</v>
      </c>
      <c r="C17" s="16">
        <f>ORÇAMENTO!H11</f>
        <v>4091.28</v>
      </c>
      <c r="D17" s="24">
        <f>((C17*100)/$C$45)/100</f>
        <v>6.9207624395616549E-2</v>
      </c>
      <c r="E17" s="17">
        <v>100</v>
      </c>
      <c r="F17" s="16">
        <f t="shared" ref="F17:F40" si="0">E17</f>
        <v>100</v>
      </c>
      <c r="G17" s="17"/>
      <c r="H17" s="16">
        <f t="shared" ref="H17:H40" si="1">F17+G17</f>
        <v>100</v>
      </c>
      <c r="I17" s="17"/>
      <c r="J17" s="16">
        <f t="shared" ref="J17:J40" si="2">H17+I17</f>
        <v>100</v>
      </c>
      <c r="K17" s="17"/>
      <c r="L17" s="16">
        <f t="shared" ref="L17:L40" si="3">J17+K17</f>
        <v>100</v>
      </c>
      <c r="M17" s="17"/>
      <c r="N17" s="16">
        <f t="shared" ref="N17:N40" si="4">L17+M17</f>
        <v>100</v>
      </c>
      <c r="O17" s="18"/>
      <c r="P17" s="16">
        <f t="shared" ref="P17:P40" si="5">N17+O17</f>
        <v>100</v>
      </c>
      <c r="Q17" s="18"/>
      <c r="R17" s="16">
        <f t="shared" ref="R17:R40" si="6">P17+Q17</f>
        <v>100</v>
      </c>
      <c r="S17" s="18"/>
      <c r="T17" s="16">
        <f t="shared" ref="T17:T40" si="7">R17+S17</f>
        <v>100</v>
      </c>
      <c r="U17" s="18"/>
      <c r="V17" s="121">
        <f t="shared" ref="V17:V40" si="8">T17+U17</f>
        <v>100</v>
      </c>
      <c r="W17" s="99"/>
      <c r="Y17" t="str">
        <f t="shared" ref="Y17:Y42" si="9">IF(P17&lt;&gt;100,"REVER PERCENTUAL ATÉ ATINGIR 100%- CASO NECESSÁRIO","PERCENTUAL CORRETO")</f>
        <v>PERCENTUAL CORRETO</v>
      </c>
    </row>
    <row r="18" spans="1:25" x14ac:dyDescent="0.25">
      <c r="A18" s="120">
        <v>2</v>
      </c>
      <c r="B18" s="15" t="str">
        <f>ORÇAMENTO!C14</f>
        <v>SERVIÇOS PRELIMINARES</v>
      </c>
      <c r="C18" s="16">
        <f>ORÇAMENTO!H14</f>
        <v>2502.1</v>
      </c>
      <c r="D18" s="24">
        <f t="shared" ref="D18:D42" si="10">((C18*100)/$C$45)/100</f>
        <v>4.2325237334103802E-2</v>
      </c>
      <c r="E18" s="17">
        <v>100</v>
      </c>
      <c r="F18" s="16">
        <f t="shared" si="0"/>
        <v>100</v>
      </c>
      <c r="G18" s="17"/>
      <c r="H18" s="16">
        <f t="shared" si="1"/>
        <v>100</v>
      </c>
      <c r="I18" s="17"/>
      <c r="J18" s="16">
        <f t="shared" si="2"/>
        <v>100</v>
      </c>
      <c r="K18" s="17"/>
      <c r="L18" s="16">
        <f t="shared" si="3"/>
        <v>100</v>
      </c>
      <c r="M18" s="17"/>
      <c r="N18" s="16">
        <f t="shared" si="4"/>
        <v>100</v>
      </c>
      <c r="O18" s="18"/>
      <c r="P18" s="16">
        <f t="shared" si="5"/>
        <v>100</v>
      </c>
      <c r="Q18" s="18"/>
      <c r="R18" s="16">
        <f t="shared" si="6"/>
        <v>100</v>
      </c>
      <c r="S18" s="18"/>
      <c r="T18" s="16">
        <f t="shared" si="7"/>
        <v>100</v>
      </c>
      <c r="U18" s="18"/>
      <c r="V18" s="121">
        <f t="shared" si="8"/>
        <v>100</v>
      </c>
      <c r="W18" s="99"/>
      <c r="Y18" t="str">
        <f t="shared" si="9"/>
        <v>PERCENTUAL CORRETO</v>
      </c>
    </row>
    <row r="19" spans="1:25" x14ac:dyDescent="0.25">
      <c r="A19" s="120">
        <v>3</v>
      </c>
      <c r="B19" s="15" t="str">
        <f>ORÇAMENTO!C17</f>
        <v>COBERTURA</v>
      </c>
      <c r="C19" s="16">
        <f>ORÇAMENTO!H17</f>
        <v>50371.48</v>
      </c>
      <c r="D19" s="24">
        <f t="shared" si="10"/>
        <v>0.85207819266618545</v>
      </c>
      <c r="E19" s="17">
        <v>100</v>
      </c>
      <c r="F19" s="16">
        <f t="shared" si="0"/>
        <v>100</v>
      </c>
      <c r="G19" s="17"/>
      <c r="H19" s="16">
        <f t="shared" si="1"/>
        <v>100</v>
      </c>
      <c r="I19" s="17"/>
      <c r="J19" s="16">
        <f t="shared" si="2"/>
        <v>100</v>
      </c>
      <c r="K19" s="17"/>
      <c r="L19" s="16">
        <f t="shared" si="3"/>
        <v>100</v>
      </c>
      <c r="M19" s="17"/>
      <c r="N19" s="16">
        <f t="shared" si="4"/>
        <v>100</v>
      </c>
      <c r="O19" s="18"/>
      <c r="P19" s="16">
        <f t="shared" si="5"/>
        <v>100</v>
      </c>
      <c r="Q19" s="18"/>
      <c r="R19" s="16">
        <f t="shared" si="6"/>
        <v>100</v>
      </c>
      <c r="S19" s="18"/>
      <c r="T19" s="16">
        <f t="shared" si="7"/>
        <v>100</v>
      </c>
      <c r="U19" s="18"/>
      <c r="V19" s="121">
        <f t="shared" si="8"/>
        <v>100</v>
      </c>
      <c r="W19" s="99"/>
      <c r="Y19" t="str">
        <f t="shared" si="9"/>
        <v>PERCENTUAL CORRETO</v>
      </c>
    </row>
    <row r="20" spans="1:25" x14ac:dyDescent="0.25">
      <c r="A20" s="120">
        <v>4</v>
      </c>
      <c r="B20" s="15" t="str">
        <f>ORÇAMENTO!C22</f>
        <v>REPAROS E PINTURA</v>
      </c>
      <c r="C20" s="16">
        <f>ORÇAMENTO!H22</f>
        <v>1985.57</v>
      </c>
      <c r="D20" s="24">
        <f t="shared" si="10"/>
        <v>3.3587674950432224E-2</v>
      </c>
      <c r="E20" s="17">
        <v>100</v>
      </c>
      <c r="F20" s="16">
        <f t="shared" si="0"/>
        <v>100</v>
      </c>
      <c r="G20" s="17"/>
      <c r="H20" s="16"/>
      <c r="I20" s="17"/>
      <c r="J20" s="16">
        <f t="shared" si="2"/>
        <v>0</v>
      </c>
      <c r="K20" s="17"/>
      <c r="L20" s="16">
        <f t="shared" si="3"/>
        <v>0</v>
      </c>
      <c r="M20" s="17"/>
      <c r="N20" s="16">
        <f t="shared" si="4"/>
        <v>0</v>
      </c>
      <c r="O20" s="18"/>
      <c r="P20" s="16">
        <f t="shared" si="5"/>
        <v>0</v>
      </c>
      <c r="Q20" s="18"/>
      <c r="R20" s="16">
        <f t="shared" si="6"/>
        <v>0</v>
      </c>
      <c r="S20" s="18"/>
      <c r="T20" s="16">
        <f t="shared" si="7"/>
        <v>0</v>
      </c>
      <c r="U20" s="18"/>
      <c r="V20" s="121">
        <f t="shared" si="8"/>
        <v>0</v>
      </c>
      <c r="W20" s="99"/>
      <c r="Y20" t="str">
        <f t="shared" si="9"/>
        <v>REVER PERCENTUAL ATÉ ATINGIR 100%- CASO NECESSÁRIO</v>
      </c>
    </row>
    <row r="21" spans="1:25" x14ac:dyDescent="0.25">
      <c r="A21" s="120">
        <v>5</v>
      </c>
      <c r="B21" s="15" t="str">
        <f>ORÇAMENTO!C26</f>
        <v>LIMPEZA FINAL</v>
      </c>
      <c r="C21" s="16">
        <f>ORÇAMENTO!H26</f>
        <v>165.6</v>
      </c>
      <c r="D21" s="24">
        <f t="shared" si="10"/>
        <v>2.801270653661959E-3</v>
      </c>
      <c r="E21" s="17">
        <v>100</v>
      </c>
      <c r="F21" s="16">
        <f t="shared" si="0"/>
        <v>100</v>
      </c>
      <c r="G21" s="17"/>
      <c r="H21" s="16"/>
      <c r="I21" s="17"/>
      <c r="J21" s="16">
        <f t="shared" si="2"/>
        <v>0</v>
      </c>
      <c r="K21" s="17"/>
      <c r="L21" s="16">
        <f t="shared" si="3"/>
        <v>0</v>
      </c>
      <c r="M21" s="17"/>
      <c r="N21" s="16">
        <f t="shared" si="4"/>
        <v>0</v>
      </c>
      <c r="O21" s="18"/>
      <c r="P21" s="16">
        <f t="shared" si="5"/>
        <v>0</v>
      </c>
      <c r="Q21" s="18"/>
      <c r="R21" s="16">
        <f t="shared" si="6"/>
        <v>0</v>
      </c>
      <c r="S21" s="18"/>
      <c r="T21" s="16">
        <f t="shared" si="7"/>
        <v>0</v>
      </c>
      <c r="U21" s="18"/>
      <c r="V21" s="121">
        <f t="shared" si="8"/>
        <v>0</v>
      </c>
      <c r="W21" s="99"/>
      <c r="Y21" t="str">
        <f t="shared" si="9"/>
        <v>REVER PERCENTUAL ATÉ ATINGIR 100%- CASO NECESSÁRIO</v>
      </c>
    </row>
    <row r="22" spans="1:25" x14ac:dyDescent="0.25">
      <c r="A22" s="120">
        <v>6</v>
      </c>
      <c r="B22" s="15">
        <f>ORÇAMENTO!C44</f>
        <v>0</v>
      </c>
      <c r="C22" s="16">
        <f>ORÇAMENTO!H44</f>
        <v>0</v>
      </c>
      <c r="D22" s="24">
        <f t="shared" si="10"/>
        <v>0</v>
      </c>
      <c r="E22" s="17">
        <v>100</v>
      </c>
      <c r="F22" s="16">
        <f t="shared" si="0"/>
        <v>100</v>
      </c>
      <c r="G22" s="17"/>
      <c r="H22" s="16">
        <f t="shared" si="1"/>
        <v>100</v>
      </c>
      <c r="I22" s="17"/>
      <c r="J22" s="16">
        <f t="shared" si="2"/>
        <v>100</v>
      </c>
      <c r="K22" s="17"/>
      <c r="L22" s="16">
        <f t="shared" si="3"/>
        <v>100</v>
      </c>
      <c r="M22" s="17"/>
      <c r="N22" s="16">
        <f t="shared" si="4"/>
        <v>100</v>
      </c>
      <c r="O22" s="18"/>
      <c r="P22" s="16">
        <f t="shared" si="5"/>
        <v>100</v>
      </c>
      <c r="Q22" s="18"/>
      <c r="R22" s="16">
        <f t="shared" si="6"/>
        <v>100</v>
      </c>
      <c r="S22" s="18"/>
      <c r="T22" s="16">
        <f t="shared" si="7"/>
        <v>100</v>
      </c>
      <c r="U22" s="18"/>
      <c r="V22" s="121">
        <f t="shared" si="8"/>
        <v>100</v>
      </c>
      <c r="W22" s="99"/>
      <c r="Y22" t="str">
        <f t="shared" si="9"/>
        <v>PERCENTUAL CORRETO</v>
      </c>
    </row>
    <row r="23" spans="1:25" hidden="1" x14ac:dyDescent="0.25">
      <c r="A23" s="120"/>
      <c r="B23" s="15"/>
      <c r="C23" s="16"/>
      <c r="D23" s="24">
        <f t="shared" si="10"/>
        <v>0</v>
      </c>
      <c r="E23" s="17"/>
      <c r="F23" s="16">
        <f t="shared" si="0"/>
        <v>0</v>
      </c>
      <c r="G23" s="17">
        <v>100</v>
      </c>
      <c r="H23" s="16">
        <f t="shared" si="1"/>
        <v>100</v>
      </c>
      <c r="I23" s="17"/>
      <c r="J23" s="16">
        <f t="shared" si="2"/>
        <v>100</v>
      </c>
      <c r="K23" s="17"/>
      <c r="L23" s="16">
        <f t="shared" si="3"/>
        <v>100</v>
      </c>
      <c r="M23" s="17"/>
      <c r="N23" s="16">
        <f t="shared" si="4"/>
        <v>100</v>
      </c>
      <c r="O23" s="18"/>
      <c r="P23" s="16">
        <f t="shared" si="5"/>
        <v>100</v>
      </c>
      <c r="Q23" s="18"/>
      <c r="R23" s="16">
        <f t="shared" si="6"/>
        <v>100</v>
      </c>
      <c r="S23" s="18"/>
      <c r="T23" s="16">
        <f t="shared" si="7"/>
        <v>100</v>
      </c>
      <c r="U23" s="18"/>
      <c r="V23" s="121">
        <f t="shared" si="8"/>
        <v>100</v>
      </c>
      <c r="W23" s="99"/>
      <c r="Y23" t="str">
        <f t="shared" si="9"/>
        <v>PERCENTUAL CORRETO</v>
      </c>
    </row>
    <row r="24" spans="1:25" hidden="1" x14ac:dyDescent="0.25">
      <c r="A24" s="120"/>
      <c r="B24" s="15"/>
      <c r="C24" s="16"/>
      <c r="D24" s="24">
        <f t="shared" si="10"/>
        <v>0</v>
      </c>
      <c r="E24" s="17"/>
      <c r="F24" s="16">
        <f t="shared" si="0"/>
        <v>0</v>
      </c>
      <c r="G24" s="17"/>
      <c r="H24" s="16">
        <f t="shared" si="1"/>
        <v>0</v>
      </c>
      <c r="I24" s="17">
        <v>100</v>
      </c>
      <c r="J24" s="16">
        <f t="shared" si="2"/>
        <v>100</v>
      </c>
      <c r="K24" s="17"/>
      <c r="L24" s="16">
        <f t="shared" si="3"/>
        <v>100</v>
      </c>
      <c r="M24" s="17"/>
      <c r="N24" s="16">
        <f t="shared" si="4"/>
        <v>100</v>
      </c>
      <c r="O24" s="18"/>
      <c r="P24" s="16">
        <f t="shared" si="5"/>
        <v>100</v>
      </c>
      <c r="Q24" s="18"/>
      <c r="R24" s="16">
        <f t="shared" si="6"/>
        <v>100</v>
      </c>
      <c r="S24" s="18"/>
      <c r="T24" s="16">
        <f t="shared" si="7"/>
        <v>100</v>
      </c>
      <c r="U24" s="18"/>
      <c r="V24" s="121">
        <f t="shared" si="8"/>
        <v>100</v>
      </c>
      <c r="W24" s="99"/>
      <c r="Y24" t="str">
        <f t="shared" si="9"/>
        <v>PERCENTUAL CORRETO</v>
      </c>
    </row>
    <row r="25" spans="1:25" hidden="1" x14ac:dyDescent="0.25">
      <c r="A25" s="120"/>
      <c r="B25" s="15"/>
      <c r="C25" s="16"/>
      <c r="D25" s="24">
        <f t="shared" si="10"/>
        <v>0</v>
      </c>
      <c r="E25" s="17"/>
      <c r="F25" s="16">
        <f t="shared" si="0"/>
        <v>0</v>
      </c>
      <c r="G25" s="17">
        <v>100</v>
      </c>
      <c r="H25" s="16">
        <f t="shared" si="1"/>
        <v>100</v>
      </c>
      <c r="I25" s="17"/>
      <c r="J25" s="16">
        <f t="shared" si="2"/>
        <v>100</v>
      </c>
      <c r="K25" s="17"/>
      <c r="L25" s="16">
        <f t="shared" si="3"/>
        <v>100</v>
      </c>
      <c r="M25" s="17"/>
      <c r="N25" s="16">
        <f t="shared" si="4"/>
        <v>100</v>
      </c>
      <c r="O25" s="18"/>
      <c r="P25" s="16">
        <f t="shared" si="5"/>
        <v>100</v>
      </c>
      <c r="Q25" s="18"/>
      <c r="R25" s="16">
        <f t="shared" si="6"/>
        <v>100</v>
      </c>
      <c r="S25" s="18"/>
      <c r="T25" s="16">
        <f t="shared" si="7"/>
        <v>100</v>
      </c>
      <c r="U25" s="18"/>
      <c r="V25" s="121">
        <f t="shared" si="8"/>
        <v>100</v>
      </c>
      <c r="W25" s="99"/>
      <c r="Y25" t="str">
        <f t="shared" si="9"/>
        <v>PERCENTUAL CORRETO</v>
      </c>
    </row>
    <row r="26" spans="1:25" hidden="1" x14ac:dyDescent="0.25">
      <c r="A26" s="120"/>
      <c r="B26" s="15"/>
      <c r="C26" s="16"/>
      <c r="D26" s="24">
        <f t="shared" si="10"/>
        <v>0</v>
      </c>
      <c r="E26" s="17">
        <v>40</v>
      </c>
      <c r="F26" s="16">
        <f t="shared" si="0"/>
        <v>40</v>
      </c>
      <c r="G26" s="17">
        <v>60</v>
      </c>
      <c r="H26" s="16">
        <f t="shared" si="1"/>
        <v>100</v>
      </c>
      <c r="I26" s="17"/>
      <c r="J26" s="16">
        <f t="shared" si="2"/>
        <v>100</v>
      </c>
      <c r="K26" s="17"/>
      <c r="L26" s="16">
        <f t="shared" si="3"/>
        <v>100</v>
      </c>
      <c r="M26" s="17"/>
      <c r="N26" s="16">
        <f t="shared" si="4"/>
        <v>100</v>
      </c>
      <c r="O26" s="18"/>
      <c r="P26" s="16">
        <f t="shared" si="5"/>
        <v>100</v>
      </c>
      <c r="Q26" s="18"/>
      <c r="R26" s="16">
        <f t="shared" si="6"/>
        <v>100</v>
      </c>
      <c r="S26" s="18"/>
      <c r="T26" s="16">
        <f t="shared" si="7"/>
        <v>100</v>
      </c>
      <c r="U26" s="18"/>
      <c r="V26" s="121">
        <f t="shared" si="8"/>
        <v>100</v>
      </c>
      <c r="W26" s="99"/>
      <c r="Y26" t="str">
        <f t="shared" si="9"/>
        <v>PERCENTUAL CORRETO</v>
      </c>
    </row>
    <row r="27" spans="1:25" hidden="1" x14ac:dyDescent="0.25">
      <c r="A27" s="120"/>
      <c r="B27" s="15"/>
      <c r="C27" s="16"/>
      <c r="D27" s="24">
        <f t="shared" si="10"/>
        <v>0</v>
      </c>
      <c r="E27" s="17"/>
      <c r="F27" s="16">
        <f t="shared" si="0"/>
        <v>0</v>
      </c>
      <c r="G27" s="17"/>
      <c r="H27" s="16">
        <f t="shared" si="1"/>
        <v>0</v>
      </c>
      <c r="I27" s="17">
        <v>100</v>
      </c>
      <c r="J27" s="16">
        <f t="shared" si="2"/>
        <v>100</v>
      </c>
      <c r="K27" s="17"/>
      <c r="L27" s="16">
        <f t="shared" si="3"/>
        <v>100</v>
      </c>
      <c r="M27" s="17"/>
      <c r="N27" s="16">
        <f t="shared" si="4"/>
        <v>100</v>
      </c>
      <c r="O27" s="18"/>
      <c r="P27" s="16">
        <f t="shared" si="5"/>
        <v>100</v>
      </c>
      <c r="Q27" s="18"/>
      <c r="R27" s="16">
        <f t="shared" si="6"/>
        <v>100</v>
      </c>
      <c r="S27" s="18"/>
      <c r="T27" s="16">
        <f t="shared" si="7"/>
        <v>100</v>
      </c>
      <c r="U27" s="18"/>
      <c r="V27" s="121">
        <f t="shared" si="8"/>
        <v>100</v>
      </c>
      <c r="W27" s="99"/>
      <c r="Y27" t="str">
        <f t="shared" si="9"/>
        <v>PERCENTUAL CORRETO</v>
      </c>
    </row>
    <row r="28" spans="1:25" hidden="1" x14ac:dyDescent="0.25">
      <c r="A28" s="120"/>
      <c r="B28" s="15"/>
      <c r="C28" s="16"/>
      <c r="D28" s="24">
        <f t="shared" si="10"/>
        <v>0</v>
      </c>
      <c r="E28" s="17"/>
      <c r="F28" s="16">
        <f t="shared" si="0"/>
        <v>0</v>
      </c>
      <c r="G28" s="17"/>
      <c r="H28" s="16">
        <f t="shared" si="1"/>
        <v>0</v>
      </c>
      <c r="I28" s="17">
        <v>25</v>
      </c>
      <c r="J28" s="16">
        <f t="shared" si="2"/>
        <v>25</v>
      </c>
      <c r="K28" s="17">
        <v>75</v>
      </c>
      <c r="L28" s="16">
        <f t="shared" si="3"/>
        <v>100</v>
      </c>
      <c r="M28" s="17"/>
      <c r="N28" s="16">
        <f t="shared" si="4"/>
        <v>100</v>
      </c>
      <c r="O28" s="18"/>
      <c r="P28" s="16">
        <f t="shared" si="5"/>
        <v>100</v>
      </c>
      <c r="Q28" s="18"/>
      <c r="R28" s="16">
        <f t="shared" si="6"/>
        <v>100</v>
      </c>
      <c r="S28" s="18"/>
      <c r="T28" s="16">
        <f t="shared" si="7"/>
        <v>100</v>
      </c>
      <c r="U28" s="18"/>
      <c r="V28" s="121">
        <f t="shared" si="8"/>
        <v>100</v>
      </c>
      <c r="W28" s="99"/>
      <c r="Y28" t="str">
        <f t="shared" si="9"/>
        <v>PERCENTUAL CORRETO</v>
      </c>
    </row>
    <row r="29" spans="1:25" hidden="1" x14ac:dyDescent="0.25">
      <c r="A29" s="120"/>
      <c r="B29" s="15"/>
      <c r="C29" s="16"/>
      <c r="D29" s="24">
        <f t="shared" si="10"/>
        <v>0</v>
      </c>
      <c r="E29" s="17"/>
      <c r="F29" s="16">
        <f t="shared" si="0"/>
        <v>0</v>
      </c>
      <c r="G29" s="17"/>
      <c r="H29" s="16">
        <f t="shared" si="1"/>
        <v>0</v>
      </c>
      <c r="I29" s="17"/>
      <c r="J29" s="16">
        <f t="shared" si="2"/>
        <v>0</v>
      </c>
      <c r="K29" s="17"/>
      <c r="L29" s="16">
        <f t="shared" si="3"/>
        <v>0</v>
      </c>
      <c r="M29" s="17"/>
      <c r="N29" s="16">
        <f t="shared" si="4"/>
        <v>0</v>
      </c>
      <c r="O29" s="18">
        <v>100</v>
      </c>
      <c r="P29" s="16">
        <f t="shared" si="5"/>
        <v>100</v>
      </c>
      <c r="Q29" s="18"/>
      <c r="R29" s="16">
        <f t="shared" si="6"/>
        <v>100</v>
      </c>
      <c r="S29" s="18"/>
      <c r="T29" s="16">
        <f t="shared" si="7"/>
        <v>100</v>
      </c>
      <c r="U29" s="18"/>
      <c r="V29" s="121">
        <f t="shared" si="8"/>
        <v>100</v>
      </c>
      <c r="W29" s="99"/>
      <c r="Y29" t="str">
        <f t="shared" si="9"/>
        <v>PERCENTUAL CORRETO</v>
      </c>
    </row>
    <row r="30" spans="1:25" hidden="1" x14ac:dyDescent="0.25">
      <c r="A30" s="120"/>
      <c r="B30" s="15"/>
      <c r="C30" s="16"/>
      <c r="D30" s="24">
        <f t="shared" si="10"/>
        <v>0</v>
      </c>
      <c r="E30" s="17"/>
      <c r="F30" s="16">
        <f t="shared" si="0"/>
        <v>0</v>
      </c>
      <c r="G30" s="17"/>
      <c r="H30" s="16">
        <f t="shared" si="1"/>
        <v>0</v>
      </c>
      <c r="I30" s="17"/>
      <c r="J30" s="16">
        <f t="shared" si="2"/>
        <v>0</v>
      </c>
      <c r="K30" s="17"/>
      <c r="L30" s="16">
        <f t="shared" si="3"/>
        <v>0</v>
      </c>
      <c r="M30" s="17"/>
      <c r="N30" s="16">
        <f t="shared" si="4"/>
        <v>0</v>
      </c>
      <c r="O30" s="18">
        <v>100</v>
      </c>
      <c r="P30" s="16">
        <f t="shared" si="5"/>
        <v>100</v>
      </c>
      <c r="Q30" s="18"/>
      <c r="R30" s="16">
        <f t="shared" si="6"/>
        <v>100</v>
      </c>
      <c r="S30" s="18"/>
      <c r="T30" s="16">
        <f t="shared" si="7"/>
        <v>100</v>
      </c>
      <c r="U30" s="18"/>
      <c r="V30" s="121">
        <f t="shared" si="8"/>
        <v>100</v>
      </c>
      <c r="W30" s="99"/>
      <c r="Y30" t="str">
        <f t="shared" si="9"/>
        <v>PERCENTUAL CORRETO</v>
      </c>
    </row>
    <row r="31" spans="1:25" hidden="1" x14ac:dyDescent="0.25">
      <c r="A31" s="120"/>
      <c r="B31" s="15"/>
      <c r="C31" s="16"/>
      <c r="D31" s="24">
        <f t="shared" si="10"/>
        <v>0</v>
      </c>
      <c r="E31" s="17"/>
      <c r="F31" s="16">
        <f t="shared" si="0"/>
        <v>0</v>
      </c>
      <c r="G31" s="17"/>
      <c r="H31" s="16">
        <f t="shared" si="1"/>
        <v>0</v>
      </c>
      <c r="I31" s="17"/>
      <c r="J31" s="16">
        <f t="shared" si="2"/>
        <v>0</v>
      </c>
      <c r="K31" s="17"/>
      <c r="L31" s="16">
        <f t="shared" si="3"/>
        <v>0</v>
      </c>
      <c r="M31" s="17"/>
      <c r="N31" s="16">
        <f t="shared" si="4"/>
        <v>0</v>
      </c>
      <c r="O31" s="18">
        <v>100</v>
      </c>
      <c r="P31" s="16">
        <f t="shared" si="5"/>
        <v>100</v>
      </c>
      <c r="Q31" s="18"/>
      <c r="R31" s="16">
        <f t="shared" si="6"/>
        <v>100</v>
      </c>
      <c r="S31" s="18"/>
      <c r="T31" s="16">
        <f t="shared" si="7"/>
        <v>100</v>
      </c>
      <c r="U31" s="18"/>
      <c r="V31" s="121">
        <f t="shared" si="8"/>
        <v>100</v>
      </c>
      <c r="W31" s="99"/>
      <c r="Y31" t="str">
        <f t="shared" si="9"/>
        <v>PERCENTUAL CORRETO</v>
      </c>
    </row>
    <row r="32" spans="1:25" hidden="1" x14ac:dyDescent="0.25">
      <c r="A32" s="120"/>
      <c r="B32" s="15"/>
      <c r="C32" s="16"/>
      <c r="D32" s="24">
        <f t="shared" si="10"/>
        <v>0</v>
      </c>
      <c r="E32" s="17"/>
      <c r="F32" s="16">
        <f t="shared" si="0"/>
        <v>0</v>
      </c>
      <c r="G32" s="17"/>
      <c r="H32" s="16">
        <f t="shared" si="1"/>
        <v>0</v>
      </c>
      <c r="I32" s="17"/>
      <c r="J32" s="16">
        <f t="shared" si="2"/>
        <v>0</v>
      </c>
      <c r="K32" s="17">
        <v>100</v>
      </c>
      <c r="L32" s="16">
        <f t="shared" si="3"/>
        <v>100</v>
      </c>
      <c r="M32" s="17"/>
      <c r="N32" s="16">
        <f t="shared" si="4"/>
        <v>100</v>
      </c>
      <c r="O32" s="18"/>
      <c r="P32" s="16">
        <f t="shared" si="5"/>
        <v>100</v>
      </c>
      <c r="Q32" s="18"/>
      <c r="R32" s="16">
        <f t="shared" si="6"/>
        <v>100</v>
      </c>
      <c r="S32" s="18"/>
      <c r="T32" s="16">
        <f t="shared" si="7"/>
        <v>100</v>
      </c>
      <c r="U32" s="18"/>
      <c r="V32" s="121">
        <f t="shared" si="8"/>
        <v>100</v>
      </c>
      <c r="W32" s="99"/>
      <c r="Y32" t="str">
        <f t="shared" si="9"/>
        <v>PERCENTUAL CORRETO</v>
      </c>
    </row>
    <row r="33" spans="1:25" hidden="1" x14ac:dyDescent="0.25">
      <c r="A33" s="120"/>
      <c r="B33" s="15"/>
      <c r="C33" s="16"/>
      <c r="D33" s="24">
        <f t="shared" si="10"/>
        <v>0</v>
      </c>
      <c r="E33" s="17"/>
      <c r="F33" s="16">
        <f t="shared" si="0"/>
        <v>0</v>
      </c>
      <c r="G33" s="17"/>
      <c r="H33" s="16">
        <f t="shared" si="1"/>
        <v>0</v>
      </c>
      <c r="I33" s="17"/>
      <c r="J33" s="16">
        <f t="shared" si="2"/>
        <v>0</v>
      </c>
      <c r="K33" s="17">
        <v>100</v>
      </c>
      <c r="L33" s="16">
        <f t="shared" si="3"/>
        <v>100</v>
      </c>
      <c r="M33" s="17"/>
      <c r="N33" s="16">
        <f t="shared" si="4"/>
        <v>100</v>
      </c>
      <c r="O33" s="18"/>
      <c r="P33" s="16">
        <f t="shared" si="5"/>
        <v>100</v>
      </c>
      <c r="Q33" s="18"/>
      <c r="R33" s="16">
        <f t="shared" si="6"/>
        <v>100</v>
      </c>
      <c r="S33" s="18"/>
      <c r="T33" s="16">
        <f t="shared" si="7"/>
        <v>100</v>
      </c>
      <c r="U33" s="18"/>
      <c r="V33" s="121">
        <f t="shared" si="8"/>
        <v>100</v>
      </c>
      <c r="W33" s="99"/>
      <c r="Y33" t="str">
        <f t="shared" si="9"/>
        <v>PERCENTUAL CORRETO</v>
      </c>
    </row>
    <row r="34" spans="1:25" hidden="1" x14ac:dyDescent="0.25">
      <c r="A34" s="120"/>
      <c r="B34" s="15"/>
      <c r="C34" s="16"/>
      <c r="D34" s="24">
        <f t="shared" si="10"/>
        <v>0</v>
      </c>
      <c r="E34" s="17"/>
      <c r="F34" s="16">
        <f t="shared" si="0"/>
        <v>0</v>
      </c>
      <c r="G34" s="17"/>
      <c r="H34" s="16">
        <f t="shared" si="1"/>
        <v>0</v>
      </c>
      <c r="I34" s="17"/>
      <c r="J34" s="16">
        <f t="shared" si="2"/>
        <v>0</v>
      </c>
      <c r="K34" s="17"/>
      <c r="L34" s="16">
        <f t="shared" si="3"/>
        <v>0</v>
      </c>
      <c r="M34" s="17"/>
      <c r="N34" s="16">
        <f t="shared" si="4"/>
        <v>0</v>
      </c>
      <c r="O34" s="18">
        <v>100</v>
      </c>
      <c r="P34" s="16">
        <f t="shared" si="5"/>
        <v>100</v>
      </c>
      <c r="Q34" s="18"/>
      <c r="R34" s="16">
        <f t="shared" si="6"/>
        <v>100</v>
      </c>
      <c r="S34" s="18"/>
      <c r="T34" s="16">
        <f t="shared" si="7"/>
        <v>100</v>
      </c>
      <c r="U34" s="18"/>
      <c r="V34" s="121">
        <f t="shared" si="8"/>
        <v>100</v>
      </c>
      <c r="W34" s="99"/>
      <c r="Y34" t="str">
        <f t="shared" si="9"/>
        <v>PERCENTUAL CORRETO</v>
      </c>
    </row>
    <row r="35" spans="1:25" hidden="1" x14ac:dyDescent="0.25">
      <c r="A35" s="120"/>
      <c r="B35" s="15"/>
      <c r="C35" s="16"/>
      <c r="D35" s="24">
        <f t="shared" si="10"/>
        <v>0</v>
      </c>
      <c r="E35" s="17"/>
      <c r="F35" s="16">
        <f t="shared" si="0"/>
        <v>0</v>
      </c>
      <c r="G35" s="17"/>
      <c r="H35" s="16">
        <f t="shared" si="1"/>
        <v>0</v>
      </c>
      <c r="I35" s="17"/>
      <c r="J35" s="16">
        <f t="shared" si="2"/>
        <v>0</v>
      </c>
      <c r="K35" s="17">
        <v>75</v>
      </c>
      <c r="L35" s="16">
        <f t="shared" si="3"/>
        <v>75</v>
      </c>
      <c r="M35" s="17">
        <v>25</v>
      </c>
      <c r="N35" s="16">
        <f t="shared" si="4"/>
        <v>100</v>
      </c>
      <c r="O35" s="18"/>
      <c r="P35" s="16">
        <f t="shared" si="5"/>
        <v>100</v>
      </c>
      <c r="Q35" s="18"/>
      <c r="R35" s="16">
        <f t="shared" si="6"/>
        <v>100</v>
      </c>
      <c r="S35" s="18"/>
      <c r="T35" s="16">
        <f t="shared" si="7"/>
        <v>100</v>
      </c>
      <c r="U35" s="18"/>
      <c r="V35" s="121">
        <f t="shared" si="8"/>
        <v>100</v>
      </c>
      <c r="W35" s="99"/>
      <c r="Y35" t="str">
        <f t="shared" si="9"/>
        <v>PERCENTUAL CORRETO</v>
      </c>
    </row>
    <row r="36" spans="1:25" hidden="1" x14ac:dyDescent="0.25">
      <c r="A36" s="120"/>
      <c r="B36" s="15"/>
      <c r="C36" s="16"/>
      <c r="D36" s="24">
        <f t="shared" si="10"/>
        <v>0</v>
      </c>
      <c r="E36" s="17"/>
      <c r="F36" s="16">
        <f t="shared" si="0"/>
        <v>0</v>
      </c>
      <c r="G36" s="17"/>
      <c r="H36" s="16">
        <f t="shared" si="1"/>
        <v>0</v>
      </c>
      <c r="I36" s="17"/>
      <c r="J36" s="16">
        <f t="shared" si="2"/>
        <v>0</v>
      </c>
      <c r="K36" s="17"/>
      <c r="L36" s="16">
        <f t="shared" si="3"/>
        <v>0</v>
      </c>
      <c r="M36" s="17">
        <v>100</v>
      </c>
      <c r="N36" s="16">
        <f t="shared" si="4"/>
        <v>100</v>
      </c>
      <c r="O36" s="18"/>
      <c r="P36" s="16">
        <f t="shared" si="5"/>
        <v>100</v>
      </c>
      <c r="Q36" s="18"/>
      <c r="R36" s="16">
        <f t="shared" si="6"/>
        <v>100</v>
      </c>
      <c r="S36" s="18"/>
      <c r="T36" s="16">
        <f t="shared" si="7"/>
        <v>100</v>
      </c>
      <c r="U36" s="18"/>
      <c r="V36" s="121">
        <f t="shared" si="8"/>
        <v>100</v>
      </c>
      <c r="W36" s="99"/>
      <c r="Y36" t="str">
        <f t="shared" si="9"/>
        <v>PERCENTUAL CORRETO</v>
      </c>
    </row>
    <row r="37" spans="1:25" hidden="1" x14ac:dyDescent="0.25">
      <c r="A37" s="120"/>
      <c r="B37" s="15"/>
      <c r="C37" s="16"/>
      <c r="D37" s="24">
        <f t="shared" si="10"/>
        <v>0</v>
      </c>
      <c r="E37" s="17"/>
      <c r="F37" s="16">
        <f t="shared" si="0"/>
        <v>0</v>
      </c>
      <c r="G37" s="17"/>
      <c r="H37" s="16">
        <f t="shared" si="1"/>
        <v>0</v>
      </c>
      <c r="I37" s="17"/>
      <c r="J37" s="16">
        <f t="shared" si="2"/>
        <v>0</v>
      </c>
      <c r="K37" s="17"/>
      <c r="L37" s="16">
        <f t="shared" si="3"/>
        <v>0</v>
      </c>
      <c r="M37" s="17">
        <v>100</v>
      </c>
      <c r="N37" s="16">
        <f t="shared" si="4"/>
        <v>100</v>
      </c>
      <c r="O37" s="18"/>
      <c r="P37" s="16">
        <f t="shared" si="5"/>
        <v>100</v>
      </c>
      <c r="Q37" s="18"/>
      <c r="R37" s="16">
        <f t="shared" si="6"/>
        <v>100</v>
      </c>
      <c r="S37" s="18"/>
      <c r="T37" s="16">
        <f t="shared" si="7"/>
        <v>100</v>
      </c>
      <c r="U37" s="18"/>
      <c r="V37" s="121">
        <f t="shared" si="8"/>
        <v>100</v>
      </c>
      <c r="W37" s="99"/>
      <c r="Y37" t="str">
        <f t="shared" si="9"/>
        <v>PERCENTUAL CORRETO</v>
      </c>
    </row>
    <row r="38" spans="1:25" hidden="1" x14ac:dyDescent="0.25">
      <c r="A38" s="120"/>
      <c r="B38" s="15"/>
      <c r="C38" s="16"/>
      <c r="D38" s="24">
        <f t="shared" si="10"/>
        <v>0</v>
      </c>
      <c r="E38" s="17"/>
      <c r="F38" s="16">
        <f t="shared" si="0"/>
        <v>0</v>
      </c>
      <c r="G38" s="17"/>
      <c r="H38" s="16">
        <f t="shared" si="1"/>
        <v>0</v>
      </c>
      <c r="I38" s="17"/>
      <c r="J38" s="16">
        <f t="shared" si="2"/>
        <v>0</v>
      </c>
      <c r="K38" s="17"/>
      <c r="L38" s="16">
        <f t="shared" si="3"/>
        <v>0</v>
      </c>
      <c r="M38" s="17">
        <v>100</v>
      </c>
      <c r="N38" s="16">
        <f t="shared" si="4"/>
        <v>100</v>
      </c>
      <c r="O38" s="18"/>
      <c r="P38" s="16">
        <f t="shared" si="5"/>
        <v>100</v>
      </c>
      <c r="Q38" s="18"/>
      <c r="R38" s="16">
        <f t="shared" si="6"/>
        <v>100</v>
      </c>
      <c r="S38" s="18"/>
      <c r="T38" s="16">
        <f t="shared" si="7"/>
        <v>100</v>
      </c>
      <c r="U38" s="18"/>
      <c r="V38" s="121">
        <f t="shared" si="8"/>
        <v>100</v>
      </c>
      <c r="W38" s="99"/>
      <c r="Y38" t="str">
        <f t="shared" si="9"/>
        <v>PERCENTUAL CORRETO</v>
      </c>
    </row>
    <row r="39" spans="1:25" hidden="1" x14ac:dyDescent="0.25">
      <c r="A39" s="120"/>
      <c r="B39" s="15"/>
      <c r="C39" s="16"/>
      <c r="D39" s="24">
        <f t="shared" si="10"/>
        <v>0</v>
      </c>
      <c r="E39" s="17"/>
      <c r="F39" s="16">
        <f t="shared" si="0"/>
        <v>0</v>
      </c>
      <c r="G39" s="17"/>
      <c r="H39" s="16">
        <f t="shared" si="1"/>
        <v>0</v>
      </c>
      <c r="I39" s="17"/>
      <c r="J39" s="16">
        <f t="shared" si="2"/>
        <v>0</v>
      </c>
      <c r="K39" s="17"/>
      <c r="L39" s="16">
        <f t="shared" si="3"/>
        <v>0</v>
      </c>
      <c r="M39" s="17">
        <v>100</v>
      </c>
      <c r="N39" s="16">
        <f t="shared" si="4"/>
        <v>100</v>
      </c>
      <c r="O39" s="18"/>
      <c r="P39" s="16">
        <f t="shared" si="5"/>
        <v>100</v>
      </c>
      <c r="Q39" s="18"/>
      <c r="R39" s="16">
        <f t="shared" si="6"/>
        <v>100</v>
      </c>
      <c r="S39" s="18"/>
      <c r="T39" s="16">
        <f t="shared" si="7"/>
        <v>100</v>
      </c>
      <c r="U39" s="18"/>
      <c r="V39" s="121">
        <f t="shared" si="8"/>
        <v>100</v>
      </c>
      <c r="W39" s="99"/>
      <c r="Y39" t="str">
        <f t="shared" si="9"/>
        <v>PERCENTUAL CORRETO</v>
      </c>
    </row>
    <row r="40" spans="1:25" hidden="1" x14ac:dyDescent="0.25">
      <c r="A40" s="120"/>
      <c r="B40" s="15"/>
      <c r="C40" s="16"/>
      <c r="D40" s="24">
        <f t="shared" si="10"/>
        <v>0</v>
      </c>
      <c r="E40" s="17">
        <v>100</v>
      </c>
      <c r="F40" s="16">
        <f t="shared" si="0"/>
        <v>100</v>
      </c>
      <c r="G40" s="17"/>
      <c r="H40" s="16">
        <f t="shared" si="1"/>
        <v>100</v>
      </c>
      <c r="I40" s="17"/>
      <c r="J40" s="16">
        <f t="shared" si="2"/>
        <v>100</v>
      </c>
      <c r="K40" s="17"/>
      <c r="L40" s="16">
        <f t="shared" si="3"/>
        <v>100</v>
      </c>
      <c r="M40" s="17"/>
      <c r="N40" s="16">
        <f t="shared" si="4"/>
        <v>100</v>
      </c>
      <c r="O40" s="18"/>
      <c r="P40" s="16">
        <f t="shared" si="5"/>
        <v>100</v>
      </c>
      <c r="Q40" s="18"/>
      <c r="R40" s="16">
        <f t="shared" si="6"/>
        <v>100</v>
      </c>
      <c r="S40" s="18"/>
      <c r="T40" s="16">
        <f t="shared" si="7"/>
        <v>100</v>
      </c>
      <c r="U40" s="18"/>
      <c r="V40" s="121">
        <f t="shared" si="8"/>
        <v>100</v>
      </c>
      <c r="W40" s="99"/>
      <c r="Y40" t="str">
        <f t="shared" si="9"/>
        <v>PERCENTUAL CORRETO</v>
      </c>
    </row>
    <row r="41" spans="1:25" hidden="1" x14ac:dyDescent="0.25">
      <c r="A41" s="120"/>
      <c r="B41" s="15"/>
      <c r="C41" s="16"/>
      <c r="D41" s="24">
        <f t="shared" si="10"/>
        <v>0</v>
      </c>
      <c r="E41" s="17">
        <v>100</v>
      </c>
      <c r="F41" s="16">
        <f t="shared" ref="F41:F43" si="11">E41</f>
        <v>100</v>
      </c>
      <c r="G41" s="17"/>
      <c r="H41" s="16">
        <f>F41+G41</f>
        <v>100</v>
      </c>
      <c r="I41" s="17"/>
      <c r="J41" s="16">
        <f>H41+I41</f>
        <v>100</v>
      </c>
      <c r="K41" s="17"/>
      <c r="L41" s="16">
        <f>J41+K41</f>
        <v>100</v>
      </c>
      <c r="M41" s="17"/>
      <c r="N41" s="16">
        <f>L41+M41</f>
        <v>100</v>
      </c>
      <c r="O41" s="18"/>
      <c r="P41" s="16">
        <f>N41+O41</f>
        <v>100</v>
      </c>
      <c r="Q41" s="18"/>
      <c r="R41" s="16">
        <f>P41+Q41</f>
        <v>100</v>
      </c>
      <c r="S41" s="18"/>
      <c r="T41" s="16">
        <f>R41+S41</f>
        <v>100</v>
      </c>
      <c r="U41" s="18"/>
      <c r="V41" s="121">
        <f>T41+U41</f>
        <v>100</v>
      </c>
      <c r="W41" s="99"/>
      <c r="Y41" t="str">
        <f t="shared" si="9"/>
        <v>PERCENTUAL CORRETO</v>
      </c>
    </row>
    <row r="42" spans="1:25" hidden="1" x14ac:dyDescent="0.25">
      <c r="A42" s="120"/>
      <c r="B42" s="15"/>
      <c r="C42" s="16"/>
      <c r="D42" s="24">
        <f t="shared" si="10"/>
        <v>0</v>
      </c>
      <c r="E42" s="17">
        <v>100</v>
      </c>
      <c r="F42" s="16">
        <f t="shared" si="11"/>
        <v>100</v>
      </c>
      <c r="G42" s="17"/>
      <c r="H42" s="16">
        <f t="shared" ref="H42" si="12">F42+G42</f>
        <v>100</v>
      </c>
      <c r="I42" s="17"/>
      <c r="J42" s="16">
        <f t="shared" ref="J42" si="13">H42+I42</f>
        <v>100</v>
      </c>
      <c r="K42" s="17"/>
      <c r="L42" s="16">
        <f t="shared" ref="L42" si="14">J42+K42</f>
        <v>100</v>
      </c>
      <c r="M42" s="17"/>
      <c r="N42" s="16">
        <f t="shared" ref="N42" si="15">L42+M42</f>
        <v>100</v>
      </c>
      <c r="O42" s="18"/>
      <c r="P42" s="16">
        <f t="shared" ref="P42" si="16">N42+O42</f>
        <v>100</v>
      </c>
      <c r="Q42" s="18"/>
      <c r="R42" s="16">
        <f t="shared" ref="R42:R43" si="17">P42+Q42</f>
        <v>100</v>
      </c>
      <c r="S42" s="18"/>
      <c r="T42" s="16">
        <f t="shared" ref="T42:T43" si="18">R42+S42</f>
        <v>100</v>
      </c>
      <c r="U42" s="18"/>
      <c r="V42" s="121">
        <f t="shared" ref="V42:V43" si="19">T42+U42</f>
        <v>100</v>
      </c>
      <c r="W42" s="99"/>
      <c r="Y42" t="str">
        <f t="shared" si="9"/>
        <v>PERCENTUAL CORRETO</v>
      </c>
    </row>
    <row r="43" spans="1:25" x14ac:dyDescent="0.25">
      <c r="A43" s="120"/>
      <c r="B43" s="15"/>
      <c r="C43" s="16"/>
      <c r="D43" s="95">
        <f>((C43*100)/$C$45)/100</f>
        <v>0</v>
      </c>
      <c r="E43" s="17"/>
      <c r="F43" s="16">
        <f t="shared" si="11"/>
        <v>0</v>
      </c>
      <c r="G43" s="17"/>
      <c r="H43" s="16">
        <f t="shared" ref="H43" si="20">F43+G43</f>
        <v>0</v>
      </c>
      <c r="I43" s="17"/>
      <c r="J43" s="16">
        <f t="shared" ref="J43" si="21">H43+I43</f>
        <v>0</v>
      </c>
      <c r="K43" s="90"/>
      <c r="L43" s="16">
        <f t="shared" ref="L43" si="22">J43+K43</f>
        <v>0</v>
      </c>
      <c r="M43" s="90"/>
      <c r="N43" s="16">
        <f t="shared" ref="N43" si="23">L43+M43</f>
        <v>0</v>
      </c>
      <c r="O43" s="91"/>
      <c r="P43" s="16">
        <f t="shared" ref="P43" si="24">N43+O43</f>
        <v>0</v>
      </c>
      <c r="Q43" s="91"/>
      <c r="R43" s="16">
        <f t="shared" si="17"/>
        <v>0</v>
      </c>
      <c r="S43" s="91"/>
      <c r="T43" s="16">
        <f t="shared" si="18"/>
        <v>0</v>
      </c>
      <c r="U43" s="91"/>
      <c r="V43" s="121">
        <f t="shared" si="19"/>
        <v>0</v>
      </c>
      <c r="W43" s="99"/>
    </row>
    <row r="44" spans="1:25" x14ac:dyDescent="0.25">
      <c r="A44" s="122"/>
      <c r="B44" s="19" t="s">
        <v>26</v>
      </c>
      <c r="C44" s="25">
        <f>C45/SUM(C17:C42)</f>
        <v>1</v>
      </c>
      <c r="D44" s="25">
        <f>SUM(D17:D43)</f>
        <v>1</v>
      </c>
      <c r="E44" s="26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1</v>
      </c>
      <c r="F44" s="26">
        <f>E44</f>
        <v>1</v>
      </c>
      <c r="G44" s="26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</v>
      </c>
      <c r="H44" s="26">
        <f>F44+G44</f>
        <v>1</v>
      </c>
      <c r="I44" s="26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</v>
      </c>
      <c r="J44" s="26">
        <f>H44+I44</f>
        <v>1</v>
      </c>
      <c r="K44" s="26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</v>
      </c>
      <c r="L44" s="26">
        <f>J44+K44</f>
        <v>1</v>
      </c>
      <c r="M44" s="26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0</v>
      </c>
      <c r="N44" s="26">
        <f>L44+M44</f>
        <v>1</v>
      </c>
      <c r="O44" s="26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</v>
      </c>
      <c r="P44" s="26">
        <f>N44+O44</f>
        <v>1</v>
      </c>
      <c r="Q44" s="26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</v>
      </c>
      <c r="R44" s="26">
        <f>P44+Q44</f>
        <v>1</v>
      </c>
      <c r="S44" s="26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26">
        <f>R44+S44</f>
        <v>1</v>
      </c>
      <c r="U44" s="26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26">
        <f>T44+U44</f>
        <v>1</v>
      </c>
      <c r="W44" s="100"/>
    </row>
    <row r="45" spans="1:25" x14ac:dyDescent="0.25">
      <c r="A45" s="123"/>
      <c r="B45" s="21" t="s">
        <v>27</v>
      </c>
      <c r="C45" s="20">
        <f>SUM(C17:C43)</f>
        <v>59116.03</v>
      </c>
      <c r="D45" s="25">
        <f>D44</f>
        <v>1</v>
      </c>
      <c r="E45" s="155">
        <f>($C$45*E44)</f>
        <v>59116.03</v>
      </c>
      <c r="F45" s="155"/>
      <c r="G45" s="155">
        <f t="shared" ref="G45" si="25">($C$45*G44)</f>
        <v>0</v>
      </c>
      <c r="H45" s="155"/>
      <c r="I45" s="155">
        <f t="shared" ref="I45" si="26">($C$45*I44)</f>
        <v>0</v>
      </c>
      <c r="J45" s="155"/>
      <c r="K45" s="155">
        <f t="shared" ref="K45" si="27">($C$45*K44)</f>
        <v>0</v>
      </c>
      <c r="L45" s="155"/>
      <c r="M45" s="155">
        <f t="shared" ref="M45" si="28">($C$45*M44)</f>
        <v>0</v>
      </c>
      <c r="N45" s="155"/>
      <c r="O45" s="155">
        <f t="shared" ref="O45" si="29">($C$45*O44)</f>
        <v>0</v>
      </c>
      <c r="P45" s="155"/>
      <c r="Q45" s="155">
        <f t="shared" ref="Q45" si="30">($C$45*Q44)</f>
        <v>0</v>
      </c>
      <c r="R45" s="155"/>
      <c r="S45" s="155">
        <f t="shared" ref="S45" si="31">($C$45*S44)</f>
        <v>0</v>
      </c>
      <c r="T45" s="155"/>
      <c r="U45" s="155">
        <f t="shared" ref="U45" si="32">($C$45*U44)</f>
        <v>0</v>
      </c>
      <c r="V45" s="159"/>
      <c r="W45" s="101"/>
    </row>
    <row r="46" spans="1:25" ht="15.75" thickBot="1" x14ac:dyDescent="0.3">
      <c r="A46" s="124"/>
      <c r="B46" s="125" t="s">
        <v>28</v>
      </c>
      <c r="C46" s="126"/>
      <c r="D46" s="126"/>
      <c r="E46" s="156">
        <f>E45</f>
        <v>59116.03</v>
      </c>
      <c r="F46" s="156"/>
      <c r="G46" s="156">
        <f>G45+E46</f>
        <v>59116.03</v>
      </c>
      <c r="H46" s="156"/>
      <c r="I46" s="156">
        <f t="shared" ref="I46" si="33">I45+G46</f>
        <v>59116.03</v>
      </c>
      <c r="J46" s="156"/>
      <c r="K46" s="156">
        <f t="shared" ref="K46" si="34">K45+I46</f>
        <v>59116.03</v>
      </c>
      <c r="L46" s="156"/>
      <c r="M46" s="156">
        <f t="shared" ref="M46" si="35">M45+K46</f>
        <v>59116.03</v>
      </c>
      <c r="N46" s="156"/>
      <c r="O46" s="156">
        <f t="shared" ref="O46" si="36">O45+M46</f>
        <v>59116.03</v>
      </c>
      <c r="P46" s="156"/>
      <c r="Q46" s="156">
        <f t="shared" ref="Q46" si="37">Q45+O46</f>
        <v>59116.03</v>
      </c>
      <c r="R46" s="156"/>
      <c r="S46" s="156">
        <f t="shared" ref="S46" si="38">S45+Q46</f>
        <v>59116.03</v>
      </c>
      <c r="T46" s="156"/>
      <c r="U46" s="156">
        <f t="shared" ref="U46" si="39">U45+S46</f>
        <v>59116.03</v>
      </c>
      <c r="V46" s="160"/>
      <c r="W46" s="101"/>
    </row>
    <row r="48" spans="1:25" x14ac:dyDescent="0.25">
      <c r="A48" s="92"/>
      <c r="B48" s="92"/>
      <c r="C48" s="23"/>
      <c r="D48" s="92"/>
      <c r="E48" s="92"/>
      <c r="F48" s="92"/>
      <c r="G48" s="92"/>
      <c r="H48" s="92"/>
      <c r="I48" s="92"/>
      <c r="J48" s="92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</row>
    <row r="49" spans="1:23" x14ac:dyDescent="0.25">
      <c r="A49" s="23" t="s">
        <v>31</v>
      </c>
      <c r="B49" s="23"/>
      <c r="C49" s="23"/>
      <c r="D49" s="23" t="s">
        <v>68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</row>
    <row r="50" spans="1:23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</row>
    <row r="51" spans="1:23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</row>
    <row r="52" spans="1:23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</row>
    <row r="53" spans="1:23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</row>
    <row r="54" spans="1:23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</row>
    <row r="55" spans="1:23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</row>
    <row r="56" spans="1:23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</row>
    <row r="57" spans="1:23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</row>
  </sheetData>
  <sheetProtection algorithmName="SHA-512" hashValue="EQG2rkkAO0VDK6WNXz/1x8QRe2u/i+xwsvWgxmejskSiDOPWBehbRKfRErCXA91vWIpEd9f8rc0Nqf3aFxiKoQ==" saltValue="8QFJqI3lwnlHSFUhj2b2kA==" spinCount="100000" sheet="1" selectLockedCells="1"/>
  <mergeCells count="31"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  <mergeCell ref="E46:F46"/>
    <mergeCell ref="G46:H46"/>
    <mergeCell ref="I46:J46"/>
    <mergeCell ref="K46:L46"/>
    <mergeCell ref="M46:N46"/>
    <mergeCell ref="Q46:R46"/>
    <mergeCell ref="O46:P46"/>
    <mergeCell ref="M15:N15"/>
    <mergeCell ref="O15:P15"/>
    <mergeCell ref="O45:P45"/>
    <mergeCell ref="S45:T45"/>
    <mergeCell ref="S46:T46"/>
    <mergeCell ref="U15:V15"/>
    <mergeCell ref="U45:V45"/>
    <mergeCell ref="U46:V46"/>
  </mergeCells>
  <conditionalFormatting sqref="P17:P43 R17:R43 N17:N42 L17:L42 J17:J42 H17:H42 F17:F43 T17:T43 V17:V43">
    <cfRule type="cellIs" dxfId="7" priority="19" stopIfTrue="1" operator="equal">
      <formula>D17+F17-100</formula>
    </cfRule>
  </conditionalFormatting>
  <conditionalFormatting sqref="N43">
    <cfRule type="cellIs" dxfId="6" priority="18" stopIfTrue="1" operator="equal">
      <formula>L43+N43-100</formula>
    </cfRule>
  </conditionalFormatting>
  <conditionalFormatting sqref="L43">
    <cfRule type="cellIs" dxfId="5" priority="17" stopIfTrue="1" operator="equal">
      <formula>J43+L43-100</formula>
    </cfRule>
  </conditionalFormatting>
  <conditionalFormatting sqref="J43">
    <cfRule type="cellIs" dxfId="4" priority="16" stopIfTrue="1" operator="equal">
      <formula>H43+J43-100</formula>
    </cfRule>
  </conditionalFormatting>
  <conditionalFormatting sqref="H43">
    <cfRule type="cellIs" dxfId="3" priority="15" stopIfTrue="1" operator="equal">
      <formula>F43+H43-100</formula>
    </cfRule>
  </conditionalFormatting>
  <conditionalFormatting sqref="F17:F43 H17:H43 J17:J43 L17:L43 N17:N43 P17:P43 V17:W43 R17:R43 T17:T43">
    <cfRule type="cellIs" dxfId="2" priority="8" operator="equal">
      <formula>0</formula>
    </cfRule>
  </conditionalFormatting>
  <conditionalFormatting sqref="W17:W43">
    <cfRule type="cellIs" dxfId="1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73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7"/>
  <sheetViews>
    <sheetView topLeftCell="A10" workbookViewId="0">
      <selection activeCell="A12" sqref="A12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2"/>
      <c r="B1" s="42"/>
      <c r="C1" s="42"/>
      <c r="D1" s="42"/>
      <c r="E1" s="42"/>
    </row>
    <row r="2" spans="1:5" x14ac:dyDescent="0.25">
      <c r="A2" s="42"/>
      <c r="B2" s="42"/>
      <c r="C2" s="42"/>
      <c r="D2" s="42"/>
      <c r="E2" s="42"/>
    </row>
    <row r="3" spans="1:5" x14ac:dyDescent="0.25">
      <c r="A3" s="42"/>
      <c r="B3" s="42"/>
      <c r="C3" s="42"/>
      <c r="D3" s="42"/>
      <c r="E3" s="42"/>
    </row>
    <row r="4" spans="1:5" x14ac:dyDescent="0.25">
      <c r="A4" s="42"/>
      <c r="B4" s="42"/>
      <c r="C4" s="42"/>
      <c r="D4" s="42"/>
      <c r="E4" s="42"/>
    </row>
    <row r="5" spans="1:5" x14ac:dyDescent="0.25">
      <c r="A5" s="42"/>
      <c r="B5" s="42"/>
      <c r="C5" s="42"/>
      <c r="D5" s="42"/>
      <c r="E5" s="42"/>
    </row>
    <row r="6" spans="1:5" x14ac:dyDescent="0.25">
      <c r="A6" s="42"/>
      <c r="B6" s="42"/>
      <c r="C6" s="42"/>
      <c r="D6" s="42"/>
      <c r="E6" s="42"/>
    </row>
    <row r="7" spans="1:5" x14ac:dyDescent="0.25">
      <c r="A7" s="42"/>
      <c r="B7" s="42"/>
      <c r="C7" s="42"/>
      <c r="D7" s="42"/>
      <c r="E7" s="42"/>
    </row>
    <row r="8" spans="1:5" x14ac:dyDescent="0.25">
      <c r="A8" s="167" t="s">
        <v>62</v>
      </c>
      <c r="B8" s="167"/>
      <c r="C8" s="167"/>
      <c r="D8" s="42"/>
      <c r="E8" s="85" t="s">
        <v>63</v>
      </c>
    </row>
    <row r="9" spans="1:5" x14ac:dyDescent="0.25">
      <c r="A9" s="42"/>
      <c r="B9" s="86"/>
      <c r="C9" s="86"/>
      <c r="D9" s="86"/>
      <c r="E9" s="87" t="s">
        <v>64</v>
      </c>
    </row>
    <row r="10" spans="1:5" x14ac:dyDescent="0.25">
      <c r="A10" s="42"/>
      <c r="B10" s="42"/>
      <c r="C10" s="42"/>
      <c r="D10" s="42"/>
      <c r="E10" s="42"/>
    </row>
    <row r="11" spans="1:5" x14ac:dyDescent="0.25">
      <c r="A11" s="88" t="s">
        <v>32</v>
      </c>
      <c r="B11" s="88" t="s">
        <v>83</v>
      </c>
      <c r="C11" s="188" t="s">
        <v>33</v>
      </c>
      <c r="D11" s="189"/>
      <c r="E11" s="190"/>
    </row>
    <row r="12" spans="1:5" x14ac:dyDescent="0.25">
      <c r="A12" s="33"/>
      <c r="B12" s="33"/>
      <c r="C12" s="191" t="str">
        <f>Import.Município</f>
        <v>CORONEL VIVIDA - PR</v>
      </c>
      <c r="D12" s="192"/>
      <c r="E12" s="193"/>
    </row>
    <row r="13" spans="1:5" x14ac:dyDescent="0.25">
      <c r="A13" s="34"/>
      <c r="B13" s="34"/>
      <c r="C13" s="35"/>
      <c r="D13" s="36"/>
      <c r="E13" s="36"/>
    </row>
    <row r="14" spans="1:5" ht="15" customHeight="1" x14ac:dyDescent="0.25">
      <c r="A14" s="89" t="s">
        <v>34</v>
      </c>
      <c r="B14" s="180" t="str">
        <f>ORÇAMENTO!A7</f>
        <v>OBJETO: UBS CENTRAL / REFORMA</v>
      </c>
      <c r="C14" s="182" t="str">
        <f>ORÇAMENTO!A8</f>
        <v>LOCALIZAÇÃO: Rua Romário Martins, 154, Coronel Vivida - Paraná</v>
      </c>
      <c r="D14" s="183"/>
      <c r="E14" s="184"/>
    </row>
    <row r="15" spans="1:5" ht="25.5" customHeight="1" x14ac:dyDescent="0.25">
      <c r="A15" s="37" t="s">
        <v>65</v>
      </c>
      <c r="B15" s="181"/>
      <c r="C15" s="185"/>
      <c r="D15" s="186"/>
      <c r="E15" s="187"/>
    </row>
    <row r="16" spans="1:5" x14ac:dyDescent="0.25">
      <c r="A16" s="38"/>
      <c r="B16" s="39"/>
      <c r="C16" s="40"/>
      <c r="D16" s="40"/>
      <c r="E16" s="39"/>
    </row>
    <row r="17" spans="1:12" x14ac:dyDescent="0.25">
      <c r="A17" s="41" t="s">
        <v>35</v>
      </c>
      <c r="B17" s="39"/>
      <c r="C17" s="40"/>
      <c r="D17" s="40"/>
      <c r="E17" s="39"/>
    </row>
    <row r="18" spans="1:12" x14ac:dyDescent="0.25">
      <c r="A18" s="138" t="s">
        <v>90</v>
      </c>
      <c r="B18" s="139"/>
      <c r="C18" s="139"/>
      <c r="D18" s="139"/>
      <c r="E18" s="139"/>
    </row>
    <row r="19" spans="1:12" x14ac:dyDescent="0.25">
      <c r="A19" s="42"/>
      <c r="B19" s="42"/>
      <c r="C19" s="42"/>
      <c r="D19" s="42"/>
      <c r="E19" s="42"/>
    </row>
    <row r="20" spans="1:12" ht="15.75" thickBot="1" x14ac:dyDescent="0.3">
      <c r="A20" s="43" t="s">
        <v>36</v>
      </c>
      <c r="B20" s="44"/>
      <c r="C20" s="44"/>
      <c r="D20" s="45" t="s">
        <v>37</v>
      </c>
      <c r="E20" s="45" t="s">
        <v>38</v>
      </c>
    </row>
    <row r="21" spans="1:12" ht="15" customHeight="1" thickBot="1" x14ac:dyDescent="0.3">
      <c r="A21" s="46" t="s">
        <v>39</v>
      </c>
      <c r="B21" s="47"/>
      <c r="C21" s="47"/>
      <c r="D21" s="48" t="s">
        <v>40</v>
      </c>
      <c r="E21" s="49">
        <v>0.05</v>
      </c>
      <c r="H21" s="177" t="s">
        <v>69</v>
      </c>
      <c r="I21" s="178"/>
      <c r="J21" s="178"/>
      <c r="K21" s="179"/>
    </row>
    <row r="22" spans="1:12" ht="15.75" x14ac:dyDescent="0.25">
      <c r="A22" s="50" t="s">
        <v>41</v>
      </c>
      <c r="B22" s="51"/>
      <c r="C22" s="51"/>
      <c r="D22" s="52" t="s">
        <v>42</v>
      </c>
      <c r="E22" s="53">
        <v>8.0000000000000002E-3</v>
      </c>
      <c r="H22" s="115" t="s">
        <v>70</v>
      </c>
      <c r="I22" s="116" t="s">
        <v>71</v>
      </c>
      <c r="J22" s="116" t="s">
        <v>72</v>
      </c>
      <c r="K22" s="117" t="s">
        <v>73</v>
      </c>
    </row>
    <row r="23" spans="1:12" ht="15.75" x14ac:dyDescent="0.25">
      <c r="A23" s="50" t="s">
        <v>43</v>
      </c>
      <c r="B23" s="51"/>
      <c r="C23" s="51"/>
      <c r="D23" s="52" t="s">
        <v>44</v>
      </c>
      <c r="E23" s="53">
        <v>1.2699999999999999E-2</v>
      </c>
      <c r="H23" s="108" t="s">
        <v>74</v>
      </c>
      <c r="I23" s="102">
        <v>0.03</v>
      </c>
      <c r="J23" s="103">
        <v>0.04</v>
      </c>
      <c r="K23" s="109">
        <v>5.5E-2</v>
      </c>
    </row>
    <row r="24" spans="1:12" ht="15.75" x14ac:dyDescent="0.25">
      <c r="A24" s="50" t="s">
        <v>45</v>
      </c>
      <c r="B24" s="51"/>
      <c r="C24" s="51"/>
      <c r="D24" s="52" t="s">
        <v>46</v>
      </c>
      <c r="E24" s="53">
        <v>1.23E-2</v>
      </c>
      <c r="H24" s="108" t="s">
        <v>75</v>
      </c>
      <c r="I24" s="104">
        <v>8.0000000000000002E-3</v>
      </c>
      <c r="J24" s="105">
        <v>8.0000000000000002E-3</v>
      </c>
      <c r="K24" s="110">
        <v>0.01</v>
      </c>
    </row>
    <row r="25" spans="1:12" ht="15.75" x14ac:dyDescent="0.25">
      <c r="A25" s="54" t="s">
        <v>47</v>
      </c>
      <c r="B25" s="55"/>
      <c r="C25" s="55"/>
      <c r="D25" s="52" t="s">
        <v>48</v>
      </c>
      <c r="E25" s="56">
        <v>8.3099999999999993E-2</v>
      </c>
      <c r="H25" s="108" t="s">
        <v>76</v>
      </c>
      <c r="I25" s="104">
        <v>9.7000000000000003E-3</v>
      </c>
      <c r="J25" s="105">
        <v>1.2699999999999999E-2</v>
      </c>
      <c r="K25" s="110">
        <v>1.2699999999999999E-2</v>
      </c>
    </row>
    <row r="26" spans="1:12" ht="15.75" x14ac:dyDescent="0.25">
      <c r="A26" s="54" t="s">
        <v>49</v>
      </c>
      <c r="B26" s="57" t="s">
        <v>50</v>
      </c>
      <c r="C26" s="58"/>
      <c r="D26" s="59" t="s">
        <v>51</v>
      </c>
      <c r="E26" s="56">
        <v>6.4999999999999997E-3</v>
      </c>
      <c r="H26" s="108" t="s">
        <v>77</v>
      </c>
      <c r="I26" s="104">
        <v>5.8999999999999999E-3</v>
      </c>
      <c r="J26" s="105">
        <v>1.23E-2</v>
      </c>
      <c r="K26" s="110">
        <v>1.3899999999999999E-2</v>
      </c>
    </row>
    <row r="27" spans="1:12" ht="16.5" thickBot="1" x14ac:dyDescent="0.3">
      <c r="A27" s="60"/>
      <c r="B27" s="57" t="s">
        <v>52</v>
      </c>
      <c r="C27" s="58"/>
      <c r="D27" s="59"/>
      <c r="E27" s="56">
        <v>0.03</v>
      </c>
      <c r="H27" s="108" t="s">
        <v>78</v>
      </c>
      <c r="I27" s="106">
        <v>6.1600000000000002E-2</v>
      </c>
      <c r="J27" s="107">
        <v>7.3999999999999996E-2</v>
      </c>
      <c r="K27" s="111">
        <v>8.9599999999999999E-2</v>
      </c>
    </row>
    <row r="28" spans="1:12" ht="15.75" x14ac:dyDescent="0.25">
      <c r="A28" s="60"/>
      <c r="B28" s="57" t="s">
        <v>53</v>
      </c>
      <c r="C28" s="58"/>
      <c r="D28" s="59"/>
      <c r="E28" s="61">
        <v>0.03</v>
      </c>
      <c r="H28" s="168" t="s">
        <v>80</v>
      </c>
      <c r="I28" s="169"/>
      <c r="J28" s="169"/>
      <c r="K28" s="170"/>
      <c r="L28" s="112">
        <v>3.6499999999999998E-2</v>
      </c>
    </row>
    <row r="29" spans="1:12" ht="15.75" x14ac:dyDescent="0.25">
      <c r="A29" s="60"/>
      <c r="B29" s="62" t="s">
        <v>54</v>
      </c>
      <c r="C29" s="64"/>
      <c r="D29" s="59"/>
      <c r="E29" s="65">
        <v>0</v>
      </c>
      <c r="H29" s="171" t="s">
        <v>81</v>
      </c>
      <c r="I29" s="172"/>
      <c r="J29" s="172"/>
      <c r="K29" s="173"/>
      <c r="L29" s="113">
        <v>0.03</v>
      </c>
    </row>
    <row r="30" spans="1:12" ht="16.5" thickBot="1" x14ac:dyDescent="0.3">
      <c r="A30" s="66" t="s">
        <v>55</v>
      </c>
      <c r="B30" s="66"/>
      <c r="C30" s="66"/>
      <c r="D30" s="66"/>
      <c r="E30" s="67">
        <f>IF(A18=" - Fornecimento de Materiais e Equipamentos (Aquisição direta)",0,ROUND((((1+SUM(E$21:E$23))*(1+E$24)*(1+E$25))/(1-SUM(E$26:E$28)))-1,4))</f>
        <v>0.2576</v>
      </c>
      <c r="H30" s="174" t="s">
        <v>79</v>
      </c>
      <c r="I30" s="175"/>
      <c r="J30" s="175"/>
      <c r="K30" s="176"/>
      <c r="L30" s="114">
        <v>0</v>
      </c>
    </row>
    <row r="31" spans="1:12" x14ac:dyDescent="0.25">
      <c r="A31" s="68" t="s">
        <v>56</v>
      </c>
      <c r="B31" s="69"/>
      <c r="C31" s="69"/>
      <c r="D31" s="69"/>
      <c r="E31" s="70">
        <f>IF(A18=" - Fornecimento de Materiais e Equipamentos (Aquisição direta)",0,ROUND((((1+SUM(E$21:E$23))*(1+E$24)*(1+E$25))/(1-SUM(E$26:E$29)))-1,4))</f>
        <v>0.2576</v>
      </c>
    </row>
    <row r="32" spans="1:12" x14ac:dyDescent="0.25">
      <c r="A32" s="42"/>
      <c r="B32" s="42"/>
      <c r="C32" s="42"/>
      <c r="D32" s="42"/>
      <c r="E32" s="42"/>
    </row>
    <row r="33" spans="1:5" x14ac:dyDescent="0.25">
      <c r="A33" s="42" t="s">
        <v>57</v>
      </c>
      <c r="B33" s="42"/>
      <c r="C33" s="42"/>
      <c r="D33" s="42"/>
      <c r="E33" s="42"/>
    </row>
    <row r="34" spans="1:5" x14ac:dyDescent="0.25">
      <c r="A34" s="42"/>
      <c r="B34" s="42"/>
      <c r="C34" s="42"/>
      <c r="D34" s="42"/>
      <c r="E34" s="42"/>
    </row>
    <row r="35" spans="1:5" x14ac:dyDescent="0.25">
      <c r="A35" s="195" t="str">
        <f>IF(AND(A18=" - Fornecimento de Materiais e Equipamentos (Aquisição direta)",E$31=0),"",IF(OR($AI$10&lt;$AK$10,$AI$10&gt;$AL$10)=TRUE(),$AK$21,""))</f>
        <v/>
      </c>
      <c r="B35" s="195"/>
      <c r="C35" s="195"/>
      <c r="D35" s="195"/>
      <c r="E35" s="195"/>
    </row>
    <row r="36" spans="1:5" x14ac:dyDescent="0.25">
      <c r="A36" s="71"/>
      <c r="B36" s="71"/>
      <c r="C36" s="71"/>
      <c r="D36" s="71"/>
      <c r="E36" s="71"/>
    </row>
    <row r="37" spans="1:5" ht="15.75" customHeight="1" x14ac:dyDescent="0.25">
      <c r="A37" s="196" t="s">
        <v>58</v>
      </c>
      <c r="B37" s="197"/>
      <c r="C37" s="197"/>
      <c r="D37" s="197"/>
      <c r="E37" s="72">
        <v>0.6</v>
      </c>
    </row>
    <row r="38" spans="1:5" x14ac:dyDescent="0.25">
      <c r="A38" s="196" t="s">
        <v>59</v>
      </c>
      <c r="B38" s="197"/>
      <c r="C38" s="197"/>
      <c r="D38" s="72">
        <v>0.05</v>
      </c>
      <c r="E38" s="71"/>
    </row>
    <row r="39" spans="1:5" x14ac:dyDescent="0.25">
      <c r="A39" s="73"/>
      <c r="B39" s="74"/>
      <c r="C39" s="74"/>
      <c r="D39" s="75"/>
      <c r="E39" s="76"/>
    </row>
    <row r="40" spans="1:5" x14ac:dyDescent="0.25">
      <c r="A40" s="198" t="s">
        <v>60</v>
      </c>
      <c r="B40" s="199"/>
      <c r="C40" s="199"/>
      <c r="D40" s="199"/>
      <c r="E40" s="199"/>
    </row>
    <row r="43" spans="1:5" x14ac:dyDescent="0.25">
      <c r="A43" s="77"/>
      <c r="B43" s="78"/>
      <c r="C43" s="79"/>
      <c r="D43" s="79"/>
      <c r="E43" s="79"/>
    </row>
    <row r="44" spans="1:5" x14ac:dyDescent="0.25">
      <c r="A44" s="63" t="s">
        <v>68</v>
      </c>
      <c r="B44" s="63"/>
      <c r="C44" s="55"/>
      <c r="D44" s="42"/>
      <c r="E44" s="42"/>
    </row>
    <row r="45" spans="1:5" x14ac:dyDescent="0.25">
      <c r="A45" s="194" t="s">
        <v>66</v>
      </c>
      <c r="B45" s="194"/>
      <c r="C45" s="194"/>
      <c r="D45" s="80" t="s">
        <v>61</v>
      </c>
      <c r="E45" s="81" t="s">
        <v>122</v>
      </c>
    </row>
    <row r="46" spans="1:5" x14ac:dyDescent="0.25">
      <c r="A46" s="194" t="s">
        <v>82</v>
      </c>
      <c r="B46" s="194"/>
      <c r="C46" s="194"/>
      <c r="D46" s="82"/>
      <c r="E46" s="82"/>
    </row>
    <row r="47" spans="1:5" x14ac:dyDescent="0.25">
      <c r="A47" s="82"/>
      <c r="B47" s="83"/>
      <c r="C47" s="84"/>
      <c r="D47" s="82"/>
      <c r="E47" s="82"/>
    </row>
  </sheetData>
  <sheetProtection algorithmName="SHA-512" hashValue="cnEq3/TYh70lewzHXcKB+gIMG/vOGfMqx0yQTQ8YcWpP8nMOIUY9096eM1CTys8oHnqjkVEvagwCqcwTmWlo5w==" saltValue="3zkIk/Wc9h9XHno86YQOgw==" spinCount="100000" sheet="1" objects="1" scenarios="1"/>
  <mergeCells count="15">
    <mergeCell ref="A45:C45"/>
    <mergeCell ref="A46:C46"/>
    <mergeCell ref="A35:E35"/>
    <mergeCell ref="A37:D37"/>
    <mergeCell ref="A38:C38"/>
    <mergeCell ref="A40:E40"/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</mergeCells>
  <dataValidations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ErrorMessage="1" sqref="A18:J18" xr:uid="{32F163A1-967B-40F3-90B3-A6CBC22CEEE4}">
      <formula1>BDI.TipoObra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 11</cp:lastModifiedBy>
  <cp:lastPrinted>2019-06-12T17:29:23Z</cp:lastPrinted>
  <dcterms:created xsi:type="dcterms:W3CDTF">2013-05-17T17:26:46Z</dcterms:created>
  <dcterms:modified xsi:type="dcterms:W3CDTF">2023-09-13T13:31:08Z</dcterms:modified>
</cp:coreProperties>
</file>